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Tax Doctor\Desktop\"/>
    </mc:Choice>
  </mc:AlternateContent>
  <xr:revisionPtr revIDLastSave="0" documentId="8_{EA4D9273-0DF6-4A7A-8C0A-45BEA8AF23B5}" xr6:coauthVersionLast="47" xr6:coauthVersionMax="47" xr10:uidLastSave="{00000000-0000-0000-0000-000000000000}"/>
  <bookViews>
    <workbookView xWindow="-108" yWindow="-108" windowWidth="23256" windowHeight="12720" xr2:uid="{A134A98B-389A-4FAF-901B-AF280F125BA5}"/>
  </bookViews>
  <sheets>
    <sheet name="4" sheetId="1" r:id="rId1"/>
  </sheets>
  <externalReferences>
    <externalReference r:id="rId2"/>
  </externalReferences>
  <definedNames>
    <definedName name="newbasicPB4">[1]Sheet1!$T$4:$T$37</definedName>
    <definedName name="oldbasicPB4">[1]Sheet1!$S$4:$S$37</definedName>
    <definedName name="_xlnm.Print_Area" localSheetId="0">'4'!$A$1:$I$66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18" i="1" l="1"/>
  <c r="D114" i="1"/>
  <c r="D81" i="1"/>
  <c r="H63" i="1"/>
  <c r="L60" i="1"/>
  <c r="M54" i="1"/>
  <c r="M55" i="1" s="1"/>
  <c r="M47" i="1"/>
  <c r="M46" i="1"/>
  <c r="G43" i="1"/>
  <c r="G42" i="1"/>
  <c r="G40" i="1"/>
  <c r="F39" i="1"/>
  <c r="G39" i="1" s="1"/>
  <c r="G33" i="1"/>
  <c r="L64" i="1" s="1"/>
  <c r="G29" i="1"/>
  <c r="H29" i="1" s="1"/>
  <c r="H71" i="1" s="1"/>
  <c r="G27" i="1"/>
  <c r="H25" i="1"/>
  <c r="F22" i="1"/>
  <c r="D22" i="1"/>
  <c r="G19" i="1"/>
  <c r="G20" i="1" s="1"/>
  <c r="E19" i="1"/>
  <c r="G18" i="1"/>
  <c r="F16" i="1"/>
  <c r="G14" i="1"/>
  <c r="G13" i="1"/>
  <c r="G12" i="1"/>
  <c r="M7" i="1"/>
  <c r="G8" i="1" s="1"/>
  <c r="L7" i="1"/>
  <c r="G4" i="1" s="1"/>
  <c r="G7" i="1" s="1"/>
  <c r="G9" i="1" s="1"/>
  <c r="G5" i="1"/>
  <c r="I2" i="1"/>
  <c r="K1" i="1"/>
  <c r="F21" i="1" l="1"/>
  <c r="G22" i="1" s="1"/>
  <c r="H22" i="1" s="1"/>
  <c r="H10" i="1"/>
  <c r="H69" i="1"/>
  <c r="H44" i="1"/>
  <c r="F15" i="1"/>
  <c r="G16" i="1" s="1"/>
  <c r="H16" i="1" s="1"/>
  <c r="H70" i="1" l="1"/>
  <c r="H72" i="1" s="1"/>
  <c r="H74" i="1" s="1"/>
  <c r="H31" i="1"/>
  <c r="E45" i="1" s="1"/>
  <c r="H45" i="1" s="1"/>
  <c r="L63" i="1"/>
  <c r="M64" i="1" s="1"/>
  <c r="M65" i="1" s="1"/>
  <c r="H76" i="1" l="1"/>
  <c r="H75" i="1"/>
  <c r="E74" i="1"/>
  <c r="E75" i="1" s="1"/>
  <c r="M50" i="1"/>
  <c r="M51" i="1" s="1"/>
  <c r="M52" i="1" s="1"/>
  <c r="G50" i="1"/>
  <c r="E47" i="1"/>
  <c r="G47" i="1" s="1"/>
  <c r="G49" i="1" s="1"/>
  <c r="H50" i="1" s="1"/>
  <c r="H51" i="1" s="1"/>
  <c r="M66" i="1"/>
  <c r="M67" i="1" s="1"/>
  <c r="M68" i="1" s="1"/>
  <c r="H77" i="1" l="1"/>
  <c r="H78" i="1" s="1"/>
  <c r="H52" i="1"/>
  <c r="H53" i="1" l="1"/>
  <c r="H54" i="1" s="1"/>
  <c r="H57" i="1" s="1"/>
  <c r="D80" i="1" l="1"/>
  <c r="H64" i="1"/>
  <c r="B6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I2" authorId="0" shapeId="0" xr:uid="{F1E10B19-C16A-4A02-9FF1-CE0C1C82889A}">
      <text>
        <r>
          <rPr>
            <b/>
            <sz val="8"/>
            <color indexed="81"/>
            <rFont val="Tahoma"/>
            <family val="2"/>
          </rPr>
          <t>RATHORE:</t>
        </r>
        <r>
          <rPr>
            <sz val="8"/>
            <color indexed="81"/>
            <rFont val="Tahoma"/>
            <family val="2"/>
          </rPr>
          <t xml:space="preserve">
</t>
        </r>
      </text>
    </comment>
    <comment ref="C59" authorId="0" shapeId="0" xr:uid="{5593D995-D448-49C7-BAF7-A0427D4747C5}">
      <text>
        <r>
          <rPr>
            <b/>
            <sz val="8"/>
            <color indexed="81"/>
            <rFont val="Tahoma"/>
            <family val="2"/>
          </rPr>
          <t>RATHORE:</t>
        </r>
        <r>
          <rPr>
            <sz val="8"/>
            <color indexed="81"/>
            <rFont val="Tahoma"/>
            <family val="2"/>
          </rPr>
          <t xml:space="preserve">
</t>
        </r>
      </text>
    </comment>
    <comment ref="B64" authorId="0" shapeId="0" xr:uid="{2CCCD3A7-D945-498D-92D0-5F72C611FBFD}">
      <text>
        <r>
          <rPr>
            <b/>
            <sz val="8"/>
            <color indexed="81"/>
            <rFont val="Tahoma"/>
            <family val="2"/>
          </rPr>
          <t>RATHORE:</t>
        </r>
        <r>
          <rPr>
            <sz val="8"/>
            <color indexed="81"/>
            <rFont val="Tahoma"/>
            <family val="2"/>
          </rPr>
          <t xml:space="preserve">
</t>
        </r>
      </text>
    </comment>
  </commentList>
</comments>
</file>

<file path=xl/sharedStrings.xml><?xml version="1.0" encoding="utf-8"?>
<sst xmlns="http://schemas.openxmlformats.org/spreadsheetml/2006/main" count="244" uniqueCount="215">
  <si>
    <t>Dr. V.K. Singhania's Book</t>
  </si>
  <si>
    <t xml:space="preserve">A S S E S S M E N T   Y E A R  :  2 0 2 1 - 2 2 </t>
  </si>
  <si>
    <t>Exempted</t>
  </si>
  <si>
    <t>Filing Date</t>
  </si>
  <si>
    <t>65 th Edition:  August-2021</t>
  </si>
  <si>
    <t>Case Study-4</t>
  </si>
  <si>
    <t>Pgs  530-532</t>
  </si>
  <si>
    <t>Ghansham K. Tyagi</t>
  </si>
  <si>
    <r>
      <t xml:space="preserve">SALARIES </t>
    </r>
    <r>
      <rPr>
        <sz val="10"/>
        <color theme="1"/>
        <rFont val="Arial"/>
        <family val="2"/>
      </rPr>
      <t>U/S 15-17</t>
    </r>
  </si>
  <si>
    <t>Amount (Rs.)</t>
  </si>
  <si>
    <t xml:space="preserve">Basic Salary </t>
  </si>
  <si>
    <t xml:space="preserve">Due date </t>
  </si>
  <si>
    <t>Sec 17(1)</t>
  </si>
  <si>
    <t>Basic Salary and Allowances</t>
  </si>
  <si>
    <t>Transport Allowance (Taxable)</t>
  </si>
  <si>
    <t>Sec 17(2)</t>
  </si>
  <si>
    <r>
      <t xml:space="preserve">Value of Perquisites </t>
    </r>
    <r>
      <rPr>
        <sz val="9"/>
        <color rgb="FF0000FF"/>
        <rFont val="Arial"/>
        <family val="2"/>
      </rPr>
      <t xml:space="preserve">(House) </t>
    </r>
  </si>
  <si>
    <t>15% of 1,94,28,000</t>
  </si>
  <si>
    <t>ii</t>
  </si>
  <si>
    <t>Children Education Allowance</t>
  </si>
  <si>
    <t>System Date</t>
  </si>
  <si>
    <t>Sec 17(3)</t>
  </si>
  <si>
    <t xml:space="preserve">Profit in lieu of Salary </t>
  </si>
  <si>
    <t xml:space="preserve">Leave Salary </t>
  </si>
  <si>
    <t xml:space="preserve">Gross Salary </t>
  </si>
  <si>
    <t>Late Fees</t>
  </si>
  <si>
    <t>Sec 10</t>
  </si>
  <si>
    <t xml:space="preserve">Less Exempt Allowances </t>
  </si>
  <si>
    <t>CEA</t>
  </si>
  <si>
    <t>Lower</t>
  </si>
  <si>
    <t>Rent-Free UnFurnished House</t>
  </si>
  <si>
    <t>Jan-Mar 22</t>
  </si>
  <si>
    <t xml:space="preserve">Net Salary </t>
  </si>
  <si>
    <t>Rent Paid by Employer 48,00,000</t>
  </si>
  <si>
    <t>Sec 16(ia)</t>
  </si>
  <si>
    <t>Less Standard  Deduction</t>
  </si>
  <si>
    <t>15% of Basic + TA= Rs. 29,14,200</t>
  </si>
  <si>
    <r>
      <t xml:space="preserve">HOUSE PROPERTY </t>
    </r>
    <r>
      <rPr>
        <sz val="10"/>
        <color theme="1"/>
        <rFont val="Arial"/>
        <family val="2"/>
      </rPr>
      <t>U/S 22-27</t>
    </r>
  </si>
  <si>
    <t xml:space="preserve">Let-Out </t>
  </si>
  <si>
    <t xml:space="preserve">Gr Floor </t>
  </si>
  <si>
    <t xml:space="preserve">Annual Value </t>
  </si>
  <si>
    <t xml:space="preserve">Dr Shyam Bihari </t>
  </si>
  <si>
    <t xml:space="preserve">Ground Floor- Rent Received (No TDS) </t>
  </si>
  <si>
    <t xml:space="preserve">Less  Municipal Taxes Paid </t>
  </si>
  <si>
    <t>1/2 of Rs. 34000</t>
  </si>
  <si>
    <t xml:space="preserve">Municipal Tax paid </t>
  </si>
  <si>
    <t xml:space="preserve">Interest on Housing Loan </t>
  </si>
  <si>
    <t xml:space="preserve">Renewals </t>
  </si>
  <si>
    <t>Sec 24</t>
  </si>
  <si>
    <t xml:space="preserve">LESS: Deductions </t>
  </si>
  <si>
    <t>Std Ded 30%</t>
  </si>
  <si>
    <t>Allowed Rs. 30000 only in case of Self-Occupied House</t>
  </si>
  <si>
    <t>1/2 of Rs. 660000</t>
  </si>
  <si>
    <t xml:space="preserve">Interest (Renewals) </t>
  </si>
  <si>
    <t xml:space="preserve">First Floor </t>
  </si>
  <si>
    <t>Jugal Furniture</t>
  </si>
  <si>
    <t xml:space="preserve">First Floor- Rent Received (Net of 10% TDS) </t>
  </si>
  <si>
    <t>(Gross Rent = 540000 * 100 / 90)</t>
  </si>
  <si>
    <r>
      <t xml:space="preserve">CAPITAL GAINS </t>
    </r>
    <r>
      <rPr>
        <sz val="10"/>
        <color theme="1"/>
        <rFont val="Arial"/>
        <family val="2"/>
      </rPr>
      <t>U/S 45 - 55</t>
    </r>
  </si>
  <si>
    <t>SHORT TERM CAPITAL GAIN</t>
  </si>
  <si>
    <t>LONG TERM CAPITAL GAIN</t>
  </si>
  <si>
    <r>
      <t xml:space="preserve">OTHER SOURCES </t>
    </r>
    <r>
      <rPr>
        <sz val="10"/>
        <color theme="1"/>
        <rFont val="Arial"/>
        <family val="2"/>
      </rPr>
      <t>U/S 56-59</t>
    </r>
  </si>
  <si>
    <t xml:space="preserve">Saving Bank Interest </t>
  </si>
  <si>
    <t xml:space="preserve">Dividend (Gross) </t>
  </si>
  <si>
    <t>27000 * 100 / 90</t>
  </si>
  <si>
    <t xml:space="preserve">Dividend (TDS Rate 10%) </t>
  </si>
  <si>
    <t>Gift from Non-Relative</t>
  </si>
  <si>
    <t xml:space="preserve">Silver Chain Gift from NRI on Birthday </t>
  </si>
  <si>
    <t>GROSS TOTAL INCOME</t>
  </si>
  <si>
    <t xml:space="preserve">LESS: DEDUCTIONS UNDER CHAPTER VI-A </t>
  </si>
  <si>
    <t>Public Prov Fund</t>
  </si>
  <si>
    <t xml:space="preserve">Sec 80C </t>
  </si>
  <si>
    <t>PPF</t>
  </si>
  <si>
    <t xml:space="preserve">NPS </t>
  </si>
  <si>
    <t xml:space="preserve">Section 80C </t>
  </si>
  <si>
    <t>Section 80C</t>
  </si>
  <si>
    <t xml:space="preserve">Sec 80CCD (1) </t>
  </si>
  <si>
    <t xml:space="preserve">Section 80D (Medical Insurance Premium) </t>
  </si>
  <si>
    <r>
      <t xml:space="preserve">Sec  80CCD(1B) </t>
    </r>
    <r>
      <rPr>
        <sz val="9"/>
        <color theme="1"/>
        <rFont val="Arial"/>
        <family val="2"/>
      </rPr>
      <t>New Pension Scheme  Max 50000</t>
    </r>
  </si>
  <si>
    <t>Self, Spouse, Minor Daughter</t>
  </si>
  <si>
    <t>Sec 80D</t>
  </si>
  <si>
    <t>Mediclaim</t>
  </si>
  <si>
    <t xml:space="preserve">Independent Son </t>
  </si>
  <si>
    <t>Not Allowed</t>
  </si>
  <si>
    <t>Sr Citizen Parents</t>
  </si>
  <si>
    <t xml:space="preserve">Father &amp; Mother (Both Sr Citizens) </t>
  </si>
  <si>
    <t>Sec 80TTA</t>
  </si>
  <si>
    <t>SB Interest  Max 10000</t>
  </si>
  <si>
    <t xml:space="preserve">TOTAL  INCOME </t>
  </si>
  <si>
    <t>Rounding Off u/s 288A</t>
  </si>
  <si>
    <t xml:space="preserve">Income Tax </t>
  </si>
  <si>
    <t xml:space="preserve">TAX ON TOTAL INCOME </t>
  </si>
  <si>
    <t xml:space="preserve">INCOME  </t>
  </si>
  <si>
    <t>RATE</t>
  </si>
  <si>
    <t>TAX</t>
  </si>
  <si>
    <t>250,000  to  500,000</t>
  </si>
  <si>
    <t>NORMAL INCOME</t>
  </si>
  <si>
    <t>500,000 to 1000,000</t>
  </si>
  <si>
    <t>SPECIAL INCOME</t>
  </si>
  <si>
    <t>Sec 87A</t>
  </si>
  <si>
    <r>
      <t xml:space="preserve">LESS : REBATE  </t>
    </r>
    <r>
      <rPr>
        <sz val="8"/>
        <color theme="1"/>
        <rFont val="Arial Narrow"/>
        <family val="2"/>
      </rPr>
      <t>(Rs. 12500, if Total Income upto Rs. 5 Lakhs)</t>
    </r>
  </si>
  <si>
    <t xml:space="preserve">      Above   1000,000</t>
  </si>
  <si>
    <r>
      <t>ADD : SURCHARGE  @ 25</t>
    </r>
    <r>
      <rPr>
        <sz val="8"/>
        <color theme="1"/>
        <rFont val="Arial"/>
        <family val="2"/>
      </rPr>
      <t>%</t>
    </r>
  </si>
  <si>
    <t xml:space="preserve">Surcharge for Dividend @ 15% </t>
  </si>
  <si>
    <t xml:space="preserve">Average Tax </t>
  </si>
  <si>
    <t xml:space="preserve">ADD : HEALTH &amp; EDUCATION CESS (4 % on Income Tax + Surcharge) </t>
  </si>
  <si>
    <t>Equity Dividend      Rs. 30000</t>
  </si>
  <si>
    <t>Equity Div</t>
  </si>
  <si>
    <r>
      <t>TOTAL TAX PAYABLE</t>
    </r>
    <r>
      <rPr>
        <sz val="10"/>
        <color theme="1"/>
        <rFont val="Arial"/>
        <family val="2"/>
      </rPr>
      <t xml:space="preserve"> (including Surcharge &amp; Cesses) </t>
    </r>
  </si>
  <si>
    <t>Tax on Dividend       Rs. 9000</t>
  </si>
  <si>
    <t xml:space="preserve">ADD : INTEREST U/S 234A, 234B &amp; 234C </t>
  </si>
  <si>
    <t>Interest till the date of making Video i.e 04-10-2021</t>
  </si>
  <si>
    <t>Surcharge @ 25%   Rs. 2250</t>
  </si>
  <si>
    <t>Diff in SC @ 10%</t>
  </si>
  <si>
    <t xml:space="preserve">ADD : Late Fees U/S 234F </t>
  </si>
  <si>
    <t>Rs. 5000 (Jan-Mar 2022)</t>
  </si>
  <si>
    <t>Details of Assets &amp; Liabilities</t>
  </si>
  <si>
    <t xml:space="preserve">Acq Cost </t>
  </si>
  <si>
    <t>Mkt Value</t>
  </si>
  <si>
    <t>TOTAL TAX AND INTEREST PAYABLE</t>
  </si>
  <si>
    <t xml:space="preserve">Resi House Prop </t>
  </si>
  <si>
    <t>N.A.</t>
  </si>
  <si>
    <t xml:space="preserve">TAX PAID U/S 199 : </t>
  </si>
  <si>
    <t>Motor Car (BMW) 2012-13</t>
  </si>
  <si>
    <t xml:space="preserve">Advance Tax Paid  U/S 210 </t>
  </si>
  <si>
    <t>Cash in Hand</t>
  </si>
  <si>
    <t xml:space="preserve">T. D. S.  U/S 192 </t>
  </si>
  <si>
    <t>Employer</t>
  </si>
  <si>
    <t xml:space="preserve">T. D. S.  U/S 194-I </t>
  </si>
  <si>
    <t>Dividend</t>
  </si>
  <si>
    <t xml:space="preserve">Loan to Purchase car </t>
  </si>
  <si>
    <t>TDS to be deducted  by the Employer</t>
  </si>
  <si>
    <t xml:space="preserve">Salary after Std Deduction </t>
  </si>
  <si>
    <t>Rounding Off u/s 288B</t>
  </si>
  <si>
    <t>Deds 80C_80CCD(1)_80CCD (1B)_80D</t>
  </si>
  <si>
    <t xml:space="preserve">Tax Cals by Dr SB Rathore, Former Associate Professor of Commerce;  42 yrs Teaching Experience (Oct-77 to Dec-19) in Shyam Lal College (University of Delhi) </t>
  </si>
  <si>
    <t>Website: www.taxclasses.in</t>
  </si>
  <si>
    <t xml:space="preserve">FaceBook: DrSB Rathore </t>
  </si>
  <si>
    <t xml:space="preserve">YouTube: Dr Rathore's tax Video Lectures (No Advertisements) </t>
  </si>
  <si>
    <t xml:space="preserve">Surcharge </t>
  </si>
  <si>
    <t xml:space="preserve">HEC </t>
  </si>
  <si>
    <t>New Tax Rates Regime</t>
  </si>
  <si>
    <t>Salaries</t>
  </si>
  <si>
    <t>House Property</t>
  </si>
  <si>
    <t>Other Sources</t>
  </si>
  <si>
    <t>Total income</t>
  </si>
  <si>
    <t xml:space="preserve">Average Rate of Income Tax </t>
  </si>
  <si>
    <t xml:space="preserve">Dividend - Diff in Surcharge 10% </t>
  </si>
  <si>
    <t>Total Liability</t>
  </si>
  <si>
    <t>Old Regime Section 234C</t>
  </si>
  <si>
    <t>Tax Liability</t>
  </si>
  <si>
    <t xml:space="preserve">TDS </t>
  </si>
  <si>
    <t xml:space="preserve">Sec 10(14) : Special Allowances prescribed as exempt </t>
  </si>
  <si>
    <t>Granted &amp; Incurred</t>
  </si>
  <si>
    <t>Sec 10(14)(i) : Exemption depend upon Actual Expenditure by the Employee</t>
  </si>
  <si>
    <t xml:space="preserve">Lower of (a) Allowance Amount or (b) Amount spent for specific purose </t>
  </si>
  <si>
    <r>
      <t>(</t>
    </r>
    <r>
      <rPr>
        <i/>
        <sz val="9"/>
        <color rgb="FF3E3E3E"/>
        <rFont val="Arial"/>
        <family val="2"/>
      </rPr>
      <t>a</t>
    </r>
    <r>
      <rPr>
        <sz val="9"/>
        <color rgb="FF3E3E3E"/>
        <rFont val="Arial"/>
        <family val="2"/>
      </rPr>
      <t>)</t>
    </r>
  </si>
  <si>
    <t>any allowance granted to meet the cost of travel on tour or on transfer;</t>
  </si>
  <si>
    <t>Travelling / Tour</t>
  </si>
  <si>
    <r>
      <t>(</t>
    </r>
    <r>
      <rPr>
        <i/>
        <sz val="9"/>
        <color rgb="FF3E3E3E"/>
        <rFont val="Arial"/>
        <family val="2"/>
      </rPr>
      <t>b</t>
    </r>
    <r>
      <rPr>
        <sz val="9"/>
        <color rgb="FF3E3E3E"/>
        <rFont val="Arial"/>
        <family val="2"/>
      </rPr>
      <t>)</t>
    </r>
  </si>
  <si>
    <t>any allowance, whether, granted on tour or for the period of journey in connection with transfer, to meet the ordinary daily charges incurred by an employee on account of absence from his normal place of duty;</t>
  </si>
  <si>
    <t>Conveyance</t>
  </si>
  <si>
    <r>
      <t>(</t>
    </r>
    <r>
      <rPr>
        <i/>
        <sz val="9"/>
        <color rgb="FF3E3E3E"/>
        <rFont val="Arial"/>
        <family val="2"/>
      </rPr>
      <t>c</t>
    </r>
    <r>
      <rPr>
        <sz val="9"/>
        <color rgb="FF3E3E3E"/>
        <rFont val="Arial"/>
        <family val="2"/>
      </rPr>
      <t>)</t>
    </r>
  </si>
  <si>
    <t>any allowance granted to meet the expenditure incurred on con-veyance in performance of duties of an office or employment of profit :</t>
  </si>
  <si>
    <t xml:space="preserve">Daily </t>
  </si>
  <si>
    <r>
      <t>(</t>
    </r>
    <r>
      <rPr>
        <i/>
        <sz val="9"/>
        <color rgb="FF3E3E3E"/>
        <rFont val="Arial"/>
        <family val="2"/>
      </rPr>
      <t>d</t>
    </r>
    <r>
      <rPr>
        <sz val="9"/>
        <color rgb="FF3E3E3E"/>
        <rFont val="Arial"/>
        <family val="2"/>
      </rPr>
      <t>)</t>
    </r>
  </si>
  <si>
    <t>any allowance granted to meet the expenditure incurred on a helper where such helper is engaged for the performance of the duties of an office or employment of profit;</t>
  </si>
  <si>
    <t>Helper</t>
  </si>
  <si>
    <r>
      <t>(</t>
    </r>
    <r>
      <rPr>
        <i/>
        <sz val="9"/>
        <color rgb="FF3E3E3E"/>
        <rFont val="Arial"/>
        <family val="2"/>
      </rPr>
      <t>e</t>
    </r>
    <r>
      <rPr>
        <sz val="9"/>
        <color rgb="FF3E3E3E"/>
        <rFont val="Arial"/>
        <family val="2"/>
      </rPr>
      <t>)</t>
    </r>
  </si>
  <si>
    <t>any allowance granted for encouraging the academic, research and training pursuits in educational and research institutions;</t>
  </si>
  <si>
    <t>Research</t>
  </si>
  <si>
    <r>
      <t>(</t>
    </r>
    <r>
      <rPr>
        <i/>
        <sz val="9"/>
        <color rgb="FF3E3E3E"/>
        <rFont val="Arial"/>
        <family val="2"/>
      </rPr>
      <t>f</t>
    </r>
    <r>
      <rPr>
        <sz val="9"/>
        <color rgb="FF3E3E3E"/>
        <rFont val="Arial"/>
        <family val="2"/>
      </rPr>
      <t>)</t>
    </r>
  </si>
  <si>
    <t>any allowance granted to meet the expenditure incurred on the purchase or maintenance of uniform for wear during the performance of the duties of an office or employment of profit.</t>
  </si>
  <si>
    <t>Uniform</t>
  </si>
  <si>
    <r>
      <t>Explanation</t>
    </r>
    <r>
      <rPr>
        <sz val="8"/>
        <color rgb="FF3E3E3E"/>
        <rFont val="Times New Roman"/>
        <family val="1"/>
      </rPr>
      <t> : For the purpose of clause (</t>
    </r>
    <r>
      <rPr>
        <i/>
        <sz val="8"/>
        <color rgb="FF3E3E3E"/>
        <rFont val="Times New Roman"/>
        <family val="1"/>
      </rPr>
      <t>a</t>
    </r>
    <r>
      <rPr>
        <sz val="8"/>
        <color rgb="FF3E3E3E"/>
        <rFont val="Times New Roman"/>
        <family val="1"/>
      </rPr>
      <t>), “allowance granted to meet the cost of travel on transfer” includes any sum paid in connection with transfer, packing and transportation of personal effects on such transfer.</t>
    </r>
  </si>
  <si>
    <t>for Clause © Provided that free conveyance is not provided by the employer;</t>
  </si>
  <si>
    <t xml:space="preserve">Granted </t>
  </si>
  <si>
    <t>Sec 10(14)(ii) : Exemption not dependent upon Actual Expenditure</t>
  </si>
  <si>
    <t>Lower of (a) Allowance Amount or (b) Amount specified in Rule 2BB</t>
  </si>
  <si>
    <t>Children Education  Allow</t>
  </si>
  <si>
    <t>Rs. 100 per month per child subject to max of  2 Children</t>
  </si>
  <si>
    <t>Hostel Expenditure Allow</t>
  </si>
  <si>
    <t>Rs. 300 per month per child subject to max of  2 Children</t>
  </si>
  <si>
    <t>Border Area Allowance</t>
  </si>
  <si>
    <t>Range Rs. 200 per month to Rs. 1300 per month</t>
  </si>
  <si>
    <t>Tribal Area/Scheduled Area</t>
  </si>
  <si>
    <t>Rs. 200 per month</t>
  </si>
  <si>
    <t xml:space="preserve">High Altitude Allowance </t>
  </si>
  <si>
    <t xml:space="preserve">Rs. 1060 per month (Altitude 9000 to 15000 feet); 1600 pm (Above 15000 Feet) </t>
  </si>
  <si>
    <t xml:space="preserve">Island Duty Allowance </t>
  </si>
  <si>
    <t xml:space="preserve">Rs. 3250 per month  (Andaman &amp; Nocobar;  Lakshadweep) </t>
  </si>
  <si>
    <t xml:space="preserve">Highly Active Field </t>
  </si>
  <si>
    <t xml:space="preserve">Rs. 4200 per month </t>
  </si>
  <si>
    <t>Transport Allow (Sec 80U)</t>
  </si>
  <si>
    <t xml:space="preserve">Rs. 3200 per month </t>
  </si>
  <si>
    <t xml:space="preserve">Sec 17 (1) </t>
  </si>
  <si>
    <t>Less Allowances u/s 10</t>
  </si>
  <si>
    <t xml:space="preserve">Less Deds u/s 16 </t>
  </si>
  <si>
    <t xml:space="preserve">Sec 10(5) Leave Travel </t>
  </si>
  <si>
    <t xml:space="preserve">Std Ded  u/s 16 (ia) </t>
  </si>
  <si>
    <t>Dearness Allowance</t>
  </si>
  <si>
    <t>Sec 10(13A) HRA</t>
  </si>
  <si>
    <t>Employment Tax</t>
  </si>
  <si>
    <t>Conveyance Allowance</t>
  </si>
  <si>
    <t xml:space="preserve">Sec 10(14)(i) Conveyance </t>
  </si>
  <si>
    <t>House Rent Allowance</t>
  </si>
  <si>
    <t>Sec 10(14)(iI) CEA</t>
  </si>
  <si>
    <t>Leave Travel Allowance</t>
  </si>
  <si>
    <t>Children Edu Allowance</t>
  </si>
  <si>
    <t>Other Allowances</t>
  </si>
  <si>
    <t xml:space="preserve">Sec 17 (2) Perks </t>
  </si>
  <si>
    <t xml:space="preserve">Accommodation </t>
  </si>
  <si>
    <t xml:space="preserve">Car </t>
  </si>
  <si>
    <t>Others</t>
  </si>
  <si>
    <t xml:space="preserve">Sec 17 (3) Profit In lieu of Salary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</si>
</sst>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73" x14ac:knownFonts="1">
    <font>
      <sz val="11"/>
      <color theme="1"/>
      <name val="Calibri"/>
      <family val="2"/>
      <scheme val="minor"/>
    </font>
    <font>
      <sz val="10"/>
      <name val="Arial"/>
      <family val="2"/>
    </font>
    <font>
      <b/>
      <sz val="8"/>
      <color rgb="FF2B0CE4"/>
      <name val="Arial"/>
      <family val="2"/>
    </font>
    <font>
      <sz val="11"/>
      <color theme="1"/>
      <name val="Arial"/>
      <family val="2"/>
    </font>
    <font>
      <sz val="10"/>
      <color rgb="FFC00000"/>
      <name val="Arial"/>
      <family val="2"/>
    </font>
    <font>
      <sz val="10"/>
      <color theme="1"/>
      <name val="Arial"/>
      <family val="2"/>
    </font>
    <font>
      <sz val="9"/>
      <color rgb="FF0000FF"/>
      <name val="Arial"/>
      <family val="2"/>
    </font>
    <font>
      <b/>
      <sz val="8"/>
      <color rgb="FFC00000"/>
      <name val="Arial"/>
      <family val="2"/>
    </font>
    <font>
      <b/>
      <sz val="9"/>
      <color theme="1"/>
      <name val="Arial"/>
      <family val="2"/>
    </font>
    <font>
      <sz val="8"/>
      <color theme="1"/>
      <name val="Arial"/>
      <family val="2"/>
    </font>
    <font>
      <sz val="10"/>
      <color rgb="FF0000FF"/>
      <name val="Arial"/>
      <family val="2"/>
    </font>
    <font>
      <sz val="9"/>
      <color rgb="FFC00000"/>
      <name val="Arial"/>
      <family val="2"/>
    </font>
    <font>
      <b/>
      <sz val="8"/>
      <color rgb="FF0000FF"/>
      <name val="Arial"/>
      <family val="2"/>
    </font>
    <font>
      <b/>
      <u/>
      <sz val="10"/>
      <color theme="1"/>
      <name val="Arial"/>
      <family val="2"/>
    </font>
    <font>
      <b/>
      <sz val="8"/>
      <color theme="1"/>
      <name val="Arial"/>
      <family val="2"/>
    </font>
    <font>
      <sz val="10"/>
      <color rgb="FF7030A0"/>
      <name val="Arial"/>
      <family val="2"/>
    </font>
    <font>
      <sz val="9"/>
      <color theme="1"/>
      <name val="Arial"/>
      <family val="2"/>
    </font>
    <font>
      <b/>
      <sz val="10"/>
      <color theme="1"/>
      <name val="Arial"/>
      <family val="2"/>
    </font>
    <font>
      <i/>
      <sz val="10"/>
      <color theme="1"/>
      <name val="Arial"/>
      <family val="2"/>
    </font>
    <font>
      <b/>
      <sz val="10"/>
      <color rgb="FF0000FF"/>
      <name val="Arial"/>
      <family val="2"/>
    </font>
    <font>
      <b/>
      <sz val="8"/>
      <name val="Arial"/>
      <family val="2"/>
    </font>
    <font>
      <i/>
      <sz val="9"/>
      <color theme="1"/>
      <name val="Arial"/>
      <family val="2"/>
    </font>
    <font>
      <sz val="8"/>
      <color rgb="FF7030A0"/>
      <name val="Arial"/>
      <family val="2"/>
    </font>
    <font>
      <sz val="9"/>
      <color rgb="FF7030A0"/>
      <name val="Arial"/>
      <family val="2"/>
    </font>
    <font>
      <b/>
      <sz val="9"/>
      <color rgb="FFC00000"/>
      <name val="Arial"/>
      <family val="2"/>
    </font>
    <font>
      <sz val="9"/>
      <name val="Arial"/>
      <family val="2"/>
    </font>
    <font>
      <i/>
      <sz val="10"/>
      <color theme="9" tint="-0.499984740745262"/>
      <name val="Arial"/>
      <family val="2"/>
    </font>
    <font>
      <b/>
      <sz val="10"/>
      <color theme="9" tint="-0.249977111117893"/>
      <name val="Arial"/>
      <family val="2"/>
    </font>
    <font>
      <sz val="8"/>
      <color theme="1"/>
      <name val="Arial Narrow"/>
      <family val="2"/>
    </font>
    <font>
      <sz val="10"/>
      <color rgb="FFFF0000"/>
      <name val="Arial"/>
      <family val="2"/>
    </font>
    <font>
      <u/>
      <sz val="10"/>
      <color theme="1"/>
      <name val="Arial"/>
      <family val="2"/>
    </font>
    <font>
      <sz val="10"/>
      <color theme="3" tint="-0.249977111117893"/>
      <name val="Arial"/>
      <family val="2"/>
    </font>
    <font>
      <i/>
      <u/>
      <sz val="10"/>
      <color theme="1"/>
      <name val="Arial"/>
      <family val="2"/>
    </font>
    <font>
      <i/>
      <sz val="10"/>
      <color theme="3" tint="-0.249977111117893"/>
      <name val="Arial"/>
      <family val="2"/>
    </font>
    <font>
      <i/>
      <sz val="9"/>
      <color theme="3" tint="-0.249977111117893"/>
      <name val="Arial"/>
      <family val="2"/>
    </font>
    <font>
      <i/>
      <sz val="8"/>
      <color theme="1"/>
      <name val="Arial"/>
      <family val="2"/>
    </font>
    <font>
      <i/>
      <sz val="10"/>
      <color rgb="FFC00000"/>
      <name val="Arial"/>
      <family val="2"/>
    </font>
    <font>
      <b/>
      <sz val="10"/>
      <color rgb="FFC00000"/>
      <name val="Arial"/>
      <family val="2"/>
    </font>
    <font>
      <sz val="10"/>
      <color rgb="FFAA1695"/>
      <name val="Arial"/>
      <family val="2"/>
    </font>
    <font>
      <b/>
      <sz val="10"/>
      <color rgb="FFC00000"/>
      <name val="Arial Narrow"/>
      <family val="2"/>
    </font>
    <font>
      <sz val="8"/>
      <color rgb="FF0000FF"/>
      <name val="Arial"/>
      <family val="2"/>
    </font>
    <font>
      <b/>
      <i/>
      <sz val="9"/>
      <color rgb="FF0000FF"/>
      <name val="Arial Narrow"/>
      <family val="2"/>
    </font>
    <font>
      <sz val="10"/>
      <color theme="1"/>
      <name val="Arial Narrow"/>
      <family val="2"/>
    </font>
    <font>
      <sz val="9"/>
      <color rgb="FF00B0F0"/>
      <name val="Arial"/>
      <family val="2"/>
    </font>
    <font>
      <sz val="9"/>
      <color theme="1"/>
      <name val="Arial Narrow"/>
      <family val="2"/>
    </font>
    <font>
      <b/>
      <sz val="9"/>
      <color theme="7" tint="-0.249977111117893"/>
      <name val="Arial"/>
      <family val="2"/>
    </font>
    <font>
      <sz val="8"/>
      <color rgb="FF2B0CE4"/>
      <name val="Arial Narrow"/>
      <family val="2"/>
    </font>
    <font>
      <sz val="8"/>
      <name val="Arial"/>
      <family val="2"/>
    </font>
    <font>
      <sz val="9"/>
      <color theme="9" tint="-0.249977111117893"/>
      <name val="Arial"/>
      <family val="2"/>
    </font>
    <font>
      <sz val="8"/>
      <name val="Arial Narrow"/>
      <family val="2"/>
    </font>
    <font>
      <sz val="8"/>
      <color theme="5" tint="-0.249977111117893"/>
      <name val="Arial Narrow"/>
      <family val="2"/>
    </font>
    <font>
      <sz val="8"/>
      <color rgb="FF7030A0"/>
      <name val="Arial Narrow"/>
      <family val="2"/>
    </font>
    <font>
      <sz val="8"/>
      <color rgb="FFC00000"/>
      <name val="Arial"/>
      <family val="2"/>
    </font>
    <font>
      <sz val="9"/>
      <color theme="8" tint="-0.249977111117893"/>
      <name val="Arial"/>
      <family val="2"/>
    </font>
    <font>
      <u/>
      <sz val="10"/>
      <color theme="10"/>
      <name val="Arial"/>
      <family val="2"/>
    </font>
    <font>
      <sz val="10"/>
      <color theme="5" tint="-0.249977111117893"/>
      <name val="Arial"/>
      <family val="2"/>
    </font>
    <font>
      <sz val="9"/>
      <color theme="5" tint="-0.249977111117893"/>
      <name val="Arial"/>
      <family val="2"/>
    </font>
    <font>
      <sz val="11"/>
      <color theme="5" tint="-0.249977111117893"/>
      <name val="Arial Narrow"/>
      <family val="2"/>
    </font>
    <font>
      <sz val="11"/>
      <name val="Arial Narrow"/>
      <family val="2"/>
    </font>
    <font>
      <b/>
      <sz val="10"/>
      <color rgb="FFAA1695"/>
      <name val="Arial"/>
      <family val="2"/>
    </font>
    <font>
      <b/>
      <sz val="9"/>
      <color theme="5" tint="-0.249977111117893"/>
      <name val="Arial"/>
      <family val="2"/>
    </font>
    <font>
      <b/>
      <sz val="9"/>
      <color rgb="FFAA1695"/>
      <name val="Arial"/>
      <family val="2"/>
    </font>
    <font>
      <sz val="9"/>
      <color rgb="FF3E3E3E"/>
      <name val="Arial"/>
      <family val="2"/>
    </font>
    <font>
      <i/>
      <sz val="9"/>
      <color rgb="FF3E3E3E"/>
      <name val="Arial"/>
      <family val="2"/>
    </font>
    <font>
      <sz val="9"/>
      <color rgb="FF3E3E3E"/>
      <name val="Times New Roman"/>
      <family val="1"/>
    </font>
    <font>
      <i/>
      <sz val="8"/>
      <color rgb="FF3E3E3E"/>
      <name val="Times New Roman"/>
      <family val="1"/>
    </font>
    <font>
      <sz val="8"/>
      <color rgb="FF3E3E3E"/>
      <name val="Times New Roman"/>
      <family val="1"/>
    </font>
    <font>
      <b/>
      <sz val="10"/>
      <color theme="5" tint="-0.249977111117893"/>
      <name val="Arial"/>
      <family val="2"/>
    </font>
    <font>
      <sz val="12"/>
      <color theme="1"/>
      <name val="Arial"/>
      <family val="2"/>
    </font>
    <font>
      <b/>
      <sz val="9"/>
      <color rgb="FF0000FF"/>
      <name val="Arial"/>
      <family val="2"/>
    </font>
    <font>
      <sz val="11"/>
      <name val="Arial"/>
      <family val="2"/>
    </font>
    <font>
      <b/>
      <sz val="8"/>
      <color indexed="81"/>
      <name val="Tahoma"/>
      <family val="2"/>
    </font>
    <font>
      <sz val="8"/>
      <color indexed="81"/>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indexed="4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theme="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style="double">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 fillId="0" borderId="0"/>
    <xf numFmtId="0" fontId="54" fillId="0" borderId="0" applyNumberFormat="0" applyFill="0" applyBorder="0" applyAlignment="0" applyProtection="0"/>
  </cellStyleXfs>
  <cellXfs count="239">
    <xf numFmtId="0" fontId="0" fillId="0" borderId="0" xfId="0"/>
    <xf numFmtId="0" fontId="2" fillId="0" borderId="1" xfId="1" applyFont="1" applyBorder="1" applyAlignment="1">
      <alignment horizontal="center" shrinkToFit="1"/>
    </xf>
    <xf numFmtId="0" fontId="2" fillId="0" borderId="2" xfId="1" applyFont="1" applyBorder="1" applyAlignment="1">
      <alignment horizontal="center" shrinkToFit="1"/>
    </xf>
    <xf numFmtId="0" fontId="3" fillId="0" borderId="2" xfId="1" applyFont="1" applyBorder="1" applyAlignment="1">
      <alignment horizontal="center"/>
    </xf>
    <xf numFmtId="0" fontId="3" fillId="0" borderId="3" xfId="1" applyFont="1" applyBorder="1" applyAlignment="1">
      <alignment horizontal="center"/>
    </xf>
    <xf numFmtId="0" fontId="3" fillId="0" borderId="0" xfId="1" applyFont="1"/>
    <xf numFmtId="0" fontId="4" fillId="0" borderId="0" xfId="1" applyFont="1"/>
    <xf numFmtId="0" fontId="5" fillId="0" borderId="0" xfId="1" applyFont="1"/>
    <xf numFmtId="0" fontId="5" fillId="0" borderId="0" xfId="1" applyFont="1" applyAlignment="1">
      <alignment horizontal="center"/>
    </xf>
    <xf numFmtId="0" fontId="6" fillId="0" borderId="4" xfId="1" applyFont="1" applyBorder="1" applyAlignment="1">
      <alignment horizontal="center"/>
    </xf>
    <xf numFmtId="0" fontId="7" fillId="0" borderId="5" xfId="1" applyFont="1" applyBorder="1" applyAlignment="1">
      <alignment horizontal="center" shrinkToFit="1"/>
    </xf>
    <xf numFmtId="0" fontId="7" fillId="0" borderId="6" xfId="1" applyFont="1" applyBorder="1" applyAlignment="1">
      <alignment horizontal="center" shrinkToFit="1"/>
    </xf>
    <xf numFmtId="0" fontId="8" fillId="0" borderId="6" xfId="1" applyFont="1" applyBorder="1" applyAlignment="1">
      <alignment horizontal="center"/>
    </xf>
    <xf numFmtId="0" fontId="9" fillId="0" borderId="6" xfId="1" applyFont="1" applyBorder="1" applyAlignment="1">
      <alignment horizontal="center"/>
    </xf>
    <xf numFmtId="0" fontId="10" fillId="0" borderId="6" xfId="1" applyFont="1" applyBorder="1" applyAlignment="1">
      <alignment horizontal="center"/>
    </xf>
    <xf numFmtId="15" fontId="11" fillId="0" borderId="6" xfId="1" applyNumberFormat="1" applyFont="1" applyBorder="1" applyAlignment="1">
      <alignment horizontal="center"/>
    </xf>
    <xf numFmtId="1" fontId="12" fillId="2" borderId="7" xfId="1" applyNumberFormat="1" applyFont="1" applyFill="1" applyBorder="1" applyAlignment="1">
      <alignment horizontal="center" shrinkToFit="1"/>
    </xf>
    <xf numFmtId="15" fontId="6" fillId="0" borderId="8" xfId="1" applyNumberFormat="1" applyFont="1" applyBorder="1" applyAlignment="1">
      <alignment horizontal="center"/>
    </xf>
    <xf numFmtId="1" fontId="9" fillId="0" borderId="9" xfId="1" applyNumberFormat="1" applyFont="1" applyBorder="1" applyAlignment="1">
      <alignment shrinkToFit="1"/>
    </xf>
    <xf numFmtId="0" fontId="13" fillId="0" borderId="0" xfId="1" applyFont="1"/>
    <xf numFmtId="0" fontId="5" fillId="0" borderId="10" xfId="1" applyFont="1" applyBorder="1"/>
    <xf numFmtId="0" fontId="14" fillId="0" borderId="0" xfId="1" applyFont="1" applyAlignment="1">
      <alignment horizontal="center"/>
    </xf>
    <xf numFmtId="0" fontId="14" fillId="0" borderId="11" xfId="1" applyFont="1" applyBorder="1" applyAlignment="1">
      <alignment horizontal="center"/>
    </xf>
    <xf numFmtId="1" fontId="5" fillId="0" borderId="0" xfId="1" applyNumberFormat="1" applyFont="1"/>
    <xf numFmtId="0" fontId="15" fillId="0" borderId="0" xfId="1" applyFont="1"/>
    <xf numFmtId="0" fontId="11" fillId="0" borderId="8" xfId="1" applyFont="1" applyBorder="1" applyAlignment="1">
      <alignment horizontal="center"/>
    </xf>
    <xf numFmtId="0" fontId="9" fillId="0" borderId="9" xfId="1" applyFont="1" applyBorder="1" applyAlignment="1">
      <alignment shrinkToFit="1"/>
    </xf>
    <xf numFmtId="0" fontId="9" fillId="0" borderId="0" xfId="1" applyFont="1"/>
    <xf numFmtId="0" fontId="16" fillId="0" borderId="0" xfId="1" applyFont="1" applyAlignment="1">
      <alignment horizontal="left"/>
    </xf>
    <xf numFmtId="1" fontId="5" fillId="3" borderId="10" xfId="1" applyNumberFormat="1" applyFont="1" applyFill="1" applyBorder="1"/>
    <xf numFmtId="1" fontId="17" fillId="0" borderId="0" xfId="1" applyNumberFormat="1" applyFont="1"/>
    <xf numFmtId="1" fontId="17" fillId="0" borderId="11" xfId="1" applyNumberFormat="1" applyFont="1" applyBorder="1"/>
    <xf numFmtId="15" fontId="11" fillId="0" borderId="8" xfId="1" applyNumberFormat="1" applyFont="1" applyBorder="1" applyAlignment="1">
      <alignment horizontal="center"/>
    </xf>
    <xf numFmtId="0" fontId="6" fillId="0" borderId="0" xfId="1" applyFont="1" applyAlignment="1">
      <alignment horizontal="center"/>
    </xf>
    <xf numFmtId="0" fontId="9" fillId="0" borderId="8" xfId="1" applyFont="1" applyBorder="1"/>
    <xf numFmtId="1" fontId="5" fillId="3" borderId="12" xfId="1" applyNumberFormat="1" applyFont="1" applyFill="1" applyBorder="1"/>
    <xf numFmtId="15" fontId="16" fillId="0" borderId="13" xfId="1" applyNumberFormat="1" applyFont="1" applyBorder="1" applyAlignment="1">
      <alignment horizontal="center"/>
    </xf>
    <xf numFmtId="0" fontId="18" fillId="0" borderId="0" xfId="1" applyFont="1" applyAlignment="1">
      <alignment horizontal="right"/>
    </xf>
    <xf numFmtId="1" fontId="5" fillId="0" borderId="14" xfId="1" applyNumberFormat="1" applyFont="1" applyBorder="1"/>
    <xf numFmtId="0" fontId="19" fillId="0" borderId="15" xfId="1" applyFont="1" applyBorder="1" applyAlignment="1">
      <alignment horizontal="right" vertical="center"/>
    </xf>
    <xf numFmtId="0" fontId="20" fillId="4" borderId="4" xfId="1" applyFont="1" applyFill="1" applyBorder="1" applyAlignment="1">
      <alignment horizontal="center"/>
    </xf>
    <xf numFmtId="0" fontId="21" fillId="0" borderId="0" xfId="1" applyFont="1"/>
    <xf numFmtId="0" fontId="6" fillId="0" borderId="0" xfId="1" applyFont="1" applyAlignment="1">
      <alignment horizontal="left"/>
    </xf>
    <xf numFmtId="0" fontId="22" fillId="0" borderId="0" xfId="1" applyFont="1"/>
    <xf numFmtId="17" fontId="23" fillId="0" borderId="8" xfId="1" applyNumberFormat="1" applyFont="1" applyBorder="1" applyAlignment="1">
      <alignment horizontal="center"/>
    </xf>
    <xf numFmtId="1" fontId="5" fillId="0" borderId="10" xfId="1" applyNumberFormat="1" applyFont="1" applyBorder="1"/>
    <xf numFmtId="0" fontId="23" fillId="0" borderId="0" xfId="1" applyFont="1"/>
    <xf numFmtId="0" fontId="23" fillId="0" borderId="13" xfId="1" applyFont="1" applyBorder="1" applyAlignment="1">
      <alignment horizontal="center"/>
    </xf>
    <xf numFmtId="0" fontId="16" fillId="0" borderId="0" xfId="1" applyFont="1"/>
    <xf numFmtId="0" fontId="23" fillId="0" borderId="0" xfId="1" applyFont="1" applyAlignment="1">
      <alignment vertical="top"/>
    </xf>
    <xf numFmtId="0" fontId="10" fillId="0" borderId="0" xfId="1" applyFont="1"/>
    <xf numFmtId="0" fontId="24" fillId="0" borderId="0" xfId="1" applyFont="1"/>
    <xf numFmtId="0" fontId="25" fillId="0" borderId="0" xfId="1" applyFont="1" applyAlignment="1">
      <alignment horizontal="left"/>
    </xf>
    <xf numFmtId="0" fontId="15" fillId="0" borderId="0" xfId="1" applyFont="1" applyAlignment="1">
      <alignment horizontal="left"/>
    </xf>
    <xf numFmtId="0" fontId="5" fillId="5" borderId="0" xfId="1" applyFont="1" applyFill="1" applyAlignment="1">
      <alignment horizontal="right"/>
    </xf>
    <xf numFmtId="1" fontId="17" fillId="0" borderId="16" xfId="1" applyNumberFormat="1" applyFont="1" applyBorder="1"/>
    <xf numFmtId="0" fontId="25" fillId="0" borderId="0" xfId="1" applyFont="1"/>
    <xf numFmtId="0" fontId="5" fillId="5" borderId="12" xfId="1" applyFont="1" applyFill="1" applyBorder="1"/>
    <xf numFmtId="1" fontId="5" fillId="0" borderId="0" xfId="1" applyNumberFormat="1" applyFont="1" applyAlignment="1">
      <alignment horizontal="right"/>
    </xf>
    <xf numFmtId="0" fontId="9" fillId="0" borderId="0" xfId="1" applyFont="1" applyAlignment="1">
      <alignment horizontal="center"/>
    </xf>
    <xf numFmtId="0" fontId="26" fillId="0" borderId="0" xfId="1" applyFont="1"/>
    <xf numFmtId="0" fontId="6" fillId="0" borderId="0" xfId="1" applyFont="1" applyAlignment="1">
      <alignment horizontal="right"/>
    </xf>
    <xf numFmtId="0" fontId="5" fillId="5" borderId="17" xfId="1" applyFont="1" applyFill="1" applyBorder="1"/>
    <xf numFmtId="0" fontId="5" fillId="0" borderId="12" xfId="1" applyFont="1" applyBorder="1"/>
    <xf numFmtId="1" fontId="27" fillId="0" borderId="16" xfId="1" applyNumberFormat="1" applyFont="1" applyBorder="1"/>
    <xf numFmtId="0" fontId="6" fillId="0" borderId="0" xfId="1" applyFont="1" applyAlignment="1">
      <alignment vertical="top"/>
    </xf>
    <xf numFmtId="0" fontId="5" fillId="5" borderId="0" xfId="1" applyFont="1" applyFill="1"/>
    <xf numFmtId="0" fontId="28" fillId="0" borderId="0" xfId="1" applyFont="1" applyAlignment="1">
      <alignment horizontal="center"/>
    </xf>
    <xf numFmtId="14" fontId="29" fillId="0" borderId="0" xfId="1" applyNumberFormat="1" applyFont="1"/>
    <xf numFmtId="1" fontId="5" fillId="5" borderId="12" xfId="1" applyNumberFormat="1" applyFont="1" applyFill="1" applyBorder="1"/>
    <xf numFmtId="1" fontId="17" fillId="0" borderId="18" xfId="1" applyNumberFormat="1" applyFont="1" applyBorder="1"/>
    <xf numFmtId="1" fontId="17" fillId="0" borderId="19" xfId="1" applyNumberFormat="1" applyFont="1" applyBorder="1"/>
    <xf numFmtId="0" fontId="5" fillId="0" borderId="0" xfId="1" applyFont="1" applyAlignment="1">
      <alignment horizontal="right"/>
    </xf>
    <xf numFmtId="1" fontId="19" fillId="0" borderId="11" xfId="1" applyNumberFormat="1" applyFont="1" applyBorder="1"/>
    <xf numFmtId="0" fontId="30" fillId="0" borderId="0" xfId="1" applyFont="1"/>
    <xf numFmtId="0" fontId="31" fillId="0" borderId="0" xfId="1" applyFont="1"/>
    <xf numFmtId="0" fontId="32" fillId="0" borderId="0" xfId="1" applyFont="1"/>
    <xf numFmtId="0" fontId="8" fillId="0" borderId="0" xfId="1" applyFont="1"/>
    <xf numFmtId="0" fontId="17" fillId="0" borderId="20" xfId="1" applyFont="1" applyBorder="1"/>
    <xf numFmtId="0" fontId="17" fillId="0" borderId="0" xfId="1" applyFont="1"/>
    <xf numFmtId="0" fontId="33" fillId="0" borderId="0" xfId="1" applyFont="1" applyAlignment="1">
      <alignment horizontal="left" indent="1"/>
    </xf>
    <xf numFmtId="0" fontId="34" fillId="0" borderId="0" xfId="1" applyFont="1" applyAlignment="1">
      <alignment horizontal="left" indent="1"/>
    </xf>
    <xf numFmtId="0" fontId="17" fillId="0" borderId="0" xfId="1" applyFont="1" applyAlignment="1">
      <alignment vertical="center"/>
    </xf>
    <xf numFmtId="1" fontId="28" fillId="0" borderId="0" xfId="1" applyNumberFormat="1" applyFont="1" applyAlignment="1">
      <alignment horizontal="left"/>
    </xf>
    <xf numFmtId="0" fontId="28" fillId="0" borderId="0" xfId="1" applyFont="1" applyAlignment="1">
      <alignment horizontal="left"/>
    </xf>
    <xf numFmtId="0" fontId="9" fillId="0" borderId="0" xfId="1" applyFont="1" applyAlignment="1">
      <alignment horizontal="right"/>
    </xf>
    <xf numFmtId="1" fontId="17" fillId="4" borderId="21" xfId="1" applyNumberFormat="1" applyFont="1" applyFill="1" applyBorder="1"/>
    <xf numFmtId="1" fontId="17" fillId="4" borderId="22" xfId="1" applyNumberFormat="1" applyFont="1" applyFill="1" applyBorder="1"/>
    <xf numFmtId="0" fontId="8" fillId="0" borderId="0" xfId="1" applyFont="1" applyAlignment="1">
      <alignment horizontal="right"/>
    </xf>
    <xf numFmtId="0" fontId="8" fillId="0" borderId="0" xfId="1" applyFont="1" applyAlignment="1">
      <alignment horizontal="center"/>
    </xf>
    <xf numFmtId="0" fontId="16" fillId="0" borderId="16" xfId="1" applyFont="1" applyBorder="1"/>
    <xf numFmtId="0" fontId="16" fillId="0" borderId="11" xfId="1" applyFont="1" applyBorder="1"/>
    <xf numFmtId="0" fontId="5" fillId="0" borderId="0" xfId="1" applyFont="1" applyAlignment="1">
      <alignment horizontal="left" indent="1"/>
    </xf>
    <xf numFmtId="9" fontId="5" fillId="0" borderId="0" xfId="1" applyNumberFormat="1" applyFont="1" applyAlignment="1">
      <alignment horizontal="center"/>
    </xf>
    <xf numFmtId="0" fontId="9" fillId="0" borderId="0" xfId="1" applyFont="1" applyAlignment="1">
      <alignment shrinkToFit="1"/>
    </xf>
    <xf numFmtId="0" fontId="35" fillId="0" borderId="0" xfId="1" applyFont="1" applyAlignment="1">
      <alignment horizontal="right"/>
    </xf>
    <xf numFmtId="1" fontId="5" fillId="5" borderId="0" xfId="1" applyNumberFormat="1" applyFont="1" applyFill="1"/>
    <xf numFmtId="9" fontId="16" fillId="0" borderId="0" xfId="1" applyNumberFormat="1" applyFont="1" applyAlignment="1">
      <alignment horizontal="center"/>
    </xf>
    <xf numFmtId="0" fontId="5" fillId="0" borderId="16" xfId="1" applyFont="1" applyBorder="1"/>
    <xf numFmtId="0" fontId="5" fillId="0" borderId="11" xfId="1" applyFont="1" applyBorder="1"/>
    <xf numFmtId="1" fontId="17" fillId="0" borderId="16" xfId="1" applyNumberFormat="1" applyFont="1" applyBorder="1" applyAlignment="1">
      <alignment horizontal="right"/>
    </xf>
    <xf numFmtId="1" fontId="17" fillId="0" borderId="11" xfId="1" applyNumberFormat="1" applyFont="1" applyBorder="1" applyAlignment="1">
      <alignment horizontal="right"/>
    </xf>
    <xf numFmtId="0" fontId="5" fillId="0" borderId="12" xfId="1" applyFont="1" applyBorder="1" applyAlignment="1">
      <alignment horizontal="right"/>
    </xf>
    <xf numFmtId="1" fontId="5" fillId="0" borderId="16" xfId="1" applyNumberFormat="1" applyFont="1" applyBorder="1" applyAlignment="1">
      <alignment horizontal="right"/>
    </xf>
    <xf numFmtId="1" fontId="5" fillId="0" borderId="11" xfId="1" applyNumberFormat="1" applyFont="1" applyBorder="1" applyAlignment="1">
      <alignment horizontal="right"/>
    </xf>
    <xf numFmtId="0" fontId="36" fillId="0" borderId="0" xfId="1" applyFont="1" applyAlignment="1">
      <alignment horizontal="left"/>
    </xf>
    <xf numFmtId="9" fontId="10" fillId="0" borderId="0" xfId="1" applyNumberFormat="1" applyFont="1" applyAlignment="1">
      <alignment horizontal="center"/>
    </xf>
    <xf numFmtId="1" fontId="5" fillId="0" borderId="18" xfId="1" applyNumberFormat="1" applyFont="1" applyBorder="1" applyAlignment="1">
      <alignment horizontal="right"/>
    </xf>
    <xf numFmtId="1" fontId="5" fillId="0" borderId="19" xfId="1" applyNumberFormat="1" applyFont="1" applyBorder="1" applyAlignment="1">
      <alignment horizontal="right"/>
    </xf>
    <xf numFmtId="0" fontId="17" fillId="6" borderId="15" xfId="1" applyFont="1" applyFill="1" applyBorder="1"/>
    <xf numFmtId="164" fontId="37" fillId="0" borderId="0" xfId="1" applyNumberFormat="1" applyFont="1"/>
    <xf numFmtId="0" fontId="5" fillId="4" borderId="1" xfId="1" applyFont="1" applyFill="1" applyBorder="1"/>
    <xf numFmtId="0" fontId="38" fillId="4" borderId="2" xfId="1" applyFont="1" applyFill="1" applyBorder="1"/>
    <xf numFmtId="0" fontId="38" fillId="4" borderId="3" xfId="1" applyFont="1" applyFill="1" applyBorder="1"/>
    <xf numFmtId="0" fontId="5" fillId="4" borderId="9" xfId="1" applyFont="1" applyFill="1" applyBorder="1"/>
    <xf numFmtId="0" fontId="38" fillId="4" borderId="0" xfId="1" applyFont="1" applyFill="1"/>
    <xf numFmtId="1" fontId="38" fillId="4" borderId="11" xfId="1" applyNumberFormat="1" applyFont="1" applyFill="1" applyBorder="1"/>
    <xf numFmtId="0" fontId="39" fillId="0" borderId="0" xfId="1" applyFont="1" applyAlignment="1">
      <alignment horizontal="left"/>
    </xf>
    <xf numFmtId="0" fontId="40" fillId="0" borderId="0" xfId="1" applyFont="1" applyAlignment="1">
      <alignment horizontal="right"/>
    </xf>
    <xf numFmtId="0" fontId="5" fillId="4" borderId="5" xfId="1" applyFont="1" applyFill="1" applyBorder="1"/>
    <xf numFmtId="0" fontId="41" fillId="4" borderId="6" xfId="1" applyFont="1" applyFill="1" applyBorder="1"/>
    <xf numFmtId="1" fontId="38" fillId="4" borderId="7" xfId="1" applyNumberFormat="1" applyFont="1" applyFill="1" applyBorder="1"/>
    <xf numFmtId="1" fontId="5" fillId="0" borderId="18" xfId="1" applyNumberFormat="1" applyFont="1" applyBorder="1"/>
    <xf numFmtId="1" fontId="5" fillId="0" borderId="19" xfId="1" applyNumberFormat="1" applyFont="1" applyBorder="1"/>
    <xf numFmtId="0" fontId="5" fillId="7" borderId="0" xfId="1" applyFont="1" applyFill="1" applyAlignment="1">
      <alignment horizontal="left"/>
    </xf>
    <xf numFmtId="0" fontId="16" fillId="7" borderId="0" xfId="1" applyFont="1" applyFill="1" applyAlignment="1">
      <alignment horizontal="center"/>
    </xf>
    <xf numFmtId="1" fontId="16" fillId="7" borderId="0" xfId="1" applyNumberFormat="1" applyFont="1" applyFill="1" applyAlignment="1">
      <alignment horizontal="left" indent="1"/>
    </xf>
    <xf numFmtId="1" fontId="5" fillId="7" borderId="0" xfId="1" applyNumberFormat="1" applyFont="1" applyFill="1"/>
    <xf numFmtId="0" fontId="5" fillId="0" borderId="0" xfId="1" applyFont="1" applyAlignment="1">
      <alignment horizontal="center" vertical="center"/>
    </xf>
    <xf numFmtId="15" fontId="6" fillId="0" borderId="0" xfId="1" applyNumberFormat="1" applyFont="1" applyAlignment="1">
      <alignment horizontal="center"/>
    </xf>
    <xf numFmtId="0" fontId="42" fillId="0" borderId="0" xfId="1" applyFont="1" applyAlignment="1">
      <alignment horizontal="left" shrinkToFit="1"/>
    </xf>
    <xf numFmtId="0" fontId="42" fillId="0" borderId="0" xfId="1" applyFont="1" applyAlignment="1">
      <alignment horizontal="left" shrinkToFit="1"/>
    </xf>
    <xf numFmtId="1" fontId="43" fillId="0" borderId="0" xfId="1" applyNumberFormat="1" applyFont="1" applyAlignment="1">
      <alignment horizontal="center"/>
    </xf>
    <xf numFmtId="0" fontId="44" fillId="0" borderId="0" xfId="1" applyFont="1" applyAlignment="1">
      <alignment horizontal="left" shrinkToFit="1"/>
    </xf>
    <xf numFmtId="1" fontId="5" fillId="7" borderId="15" xfId="1" applyNumberFormat="1" applyFont="1" applyFill="1" applyBorder="1"/>
    <xf numFmtId="1" fontId="4" fillId="0" borderId="0" xfId="1" applyNumberFormat="1" applyFont="1"/>
    <xf numFmtId="0" fontId="19" fillId="0" borderId="0" xfId="1" applyFont="1"/>
    <xf numFmtId="1" fontId="9" fillId="0" borderId="23" xfId="1" applyNumberFormat="1" applyFont="1" applyBorder="1" applyAlignment="1">
      <alignment shrinkToFit="1"/>
    </xf>
    <xf numFmtId="0" fontId="17" fillId="0" borderId="24" xfId="1" applyFont="1" applyBorder="1"/>
    <xf numFmtId="0" fontId="5" fillId="0" borderId="24" xfId="1" applyFont="1" applyBorder="1"/>
    <xf numFmtId="0" fontId="45" fillId="0" borderId="24" xfId="1" applyFont="1" applyBorder="1"/>
    <xf numFmtId="0" fontId="28" fillId="0" borderId="24" xfId="1" applyFont="1" applyBorder="1" applyAlignment="1">
      <alignment horizontal="left"/>
    </xf>
    <xf numFmtId="0" fontId="5" fillId="0" borderId="24" xfId="1" applyFont="1" applyBorder="1" applyAlignment="1">
      <alignment horizontal="center"/>
    </xf>
    <xf numFmtId="1" fontId="17" fillId="4" borderId="25" xfId="1" applyNumberFormat="1" applyFont="1" applyFill="1" applyBorder="1"/>
    <xf numFmtId="1" fontId="17" fillId="4" borderId="26" xfId="1" applyNumberFormat="1" applyFont="1" applyFill="1" applyBorder="1"/>
    <xf numFmtId="0" fontId="5" fillId="0" borderId="17" xfId="1" applyFont="1" applyBorder="1"/>
    <xf numFmtId="0" fontId="46" fillId="0" borderId="1" xfId="1" applyFont="1" applyBorder="1" applyAlignment="1">
      <alignment horizontal="center"/>
    </xf>
    <xf numFmtId="0" fontId="46" fillId="0" borderId="2" xfId="1" applyFont="1" applyBorder="1" applyAlignment="1">
      <alignment horizontal="center"/>
    </xf>
    <xf numFmtId="0" fontId="46" fillId="0" borderId="3" xfId="1" applyFont="1" applyBorder="1" applyAlignment="1">
      <alignment horizontal="center"/>
    </xf>
    <xf numFmtId="0" fontId="16" fillId="0" borderId="0" xfId="1" applyFont="1" applyAlignment="1">
      <alignment horizontal="left" indent="11"/>
    </xf>
    <xf numFmtId="14" fontId="47" fillId="0" borderId="5" xfId="1" applyNumberFormat="1" applyFont="1" applyBorder="1" applyAlignment="1">
      <alignment horizontal="center" shrinkToFit="1"/>
    </xf>
    <xf numFmtId="0" fontId="47" fillId="0" borderId="6" xfId="1" applyFont="1" applyBorder="1" applyAlignment="1">
      <alignment horizontal="center" shrinkToFit="1"/>
    </xf>
    <xf numFmtId="0" fontId="48" fillId="0" borderId="6" xfId="1" applyFont="1" applyBorder="1"/>
    <xf numFmtId="0" fontId="49" fillId="0" borderId="6" xfId="1" applyFont="1" applyBorder="1" applyAlignment="1">
      <alignment horizontal="center"/>
    </xf>
    <xf numFmtId="0" fontId="50" fillId="0" borderId="6" xfId="1" applyFont="1" applyBorder="1" applyAlignment="1">
      <alignment horizontal="center"/>
    </xf>
    <xf numFmtId="0" fontId="51" fillId="0" borderId="6" xfId="1" applyFont="1" applyBorder="1" applyAlignment="1">
      <alignment horizontal="center"/>
    </xf>
    <xf numFmtId="0" fontId="51" fillId="0" borderId="7" xfId="1" applyFont="1" applyBorder="1" applyAlignment="1">
      <alignment horizontal="center"/>
    </xf>
    <xf numFmtId="14" fontId="9" fillId="0" borderId="0" xfId="1" applyNumberFormat="1" applyFont="1" applyAlignment="1">
      <alignment horizontal="center" shrinkToFit="1"/>
    </xf>
    <xf numFmtId="0" fontId="1" fillId="0" borderId="0" xfId="1"/>
    <xf numFmtId="0" fontId="49" fillId="0" borderId="0" xfId="1" applyFont="1" applyAlignment="1">
      <alignment horizontal="center"/>
    </xf>
    <xf numFmtId="0" fontId="50" fillId="0" borderId="0" xfId="1" applyFont="1" applyAlignment="1">
      <alignment horizontal="center"/>
    </xf>
    <xf numFmtId="0" fontId="51" fillId="0" borderId="0" xfId="1" applyFont="1" applyAlignment="1">
      <alignment horizontal="center"/>
    </xf>
    <xf numFmtId="0" fontId="11" fillId="0" borderId="0" xfId="1" applyFont="1"/>
    <xf numFmtId="0" fontId="48" fillId="0" borderId="0" xfId="1" applyFont="1"/>
    <xf numFmtId="0" fontId="4" fillId="0" borderId="0" xfId="1" applyFont="1" applyAlignment="1">
      <alignment horizontal="left"/>
    </xf>
    <xf numFmtId="0" fontId="4" fillId="0" borderId="0" xfId="1" applyFont="1" applyAlignment="1">
      <alignment horizontal="center"/>
    </xf>
    <xf numFmtId="0" fontId="19" fillId="0" borderId="15" xfId="1" applyFont="1" applyBorder="1"/>
    <xf numFmtId="0" fontId="6" fillId="0" borderId="0" xfId="1" applyFont="1"/>
    <xf numFmtId="0" fontId="1" fillId="0" borderId="0" xfId="1" applyAlignment="1">
      <alignment horizontal="left"/>
    </xf>
    <xf numFmtId="1" fontId="1" fillId="0" borderId="0" xfId="1" applyNumberFormat="1"/>
    <xf numFmtId="0" fontId="52" fillId="0" borderId="0" xfId="1" applyFont="1" applyAlignment="1">
      <alignment horizontal="center"/>
    </xf>
    <xf numFmtId="0" fontId="5" fillId="0" borderId="0" xfId="1" applyFont="1" applyAlignment="1">
      <alignment horizontal="left"/>
    </xf>
    <xf numFmtId="1" fontId="5" fillId="0" borderId="17" xfId="1" applyNumberFormat="1" applyFont="1" applyBorder="1"/>
    <xf numFmtId="0" fontId="5" fillId="0" borderId="15" xfId="1" applyFont="1" applyBorder="1"/>
    <xf numFmtId="0" fontId="9" fillId="0" borderId="15" xfId="1" applyFont="1" applyBorder="1" applyAlignment="1">
      <alignment horizontal="right"/>
    </xf>
    <xf numFmtId="1" fontId="5" fillId="0" borderId="15" xfId="1" applyNumberFormat="1" applyFont="1" applyBorder="1"/>
    <xf numFmtId="0" fontId="53" fillId="0" borderId="0" xfId="1" applyFont="1"/>
    <xf numFmtId="0" fontId="54" fillId="0" borderId="0" xfId="2" applyBorder="1"/>
    <xf numFmtId="0" fontId="47" fillId="0" borderId="0" xfId="1" applyFont="1" applyAlignment="1">
      <alignment shrinkToFit="1"/>
    </xf>
    <xf numFmtId="0" fontId="47" fillId="0" borderId="0" xfId="1" applyFont="1"/>
    <xf numFmtId="0" fontId="47" fillId="0" borderId="0" xfId="1" applyFont="1" applyAlignment="1">
      <alignment horizontal="right"/>
    </xf>
    <xf numFmtId="0" fontId="47" fillId="0" borderId="0" xfId="1" applyFont="1" applyAlignment="1">
      <alignment horizontal="center"/>
    </xf>
    <xf numFmtId="0" fontId="11" fillId="0" borderId="0" xfId="1" applyFont="1" applyAlignment="1">
      <alignment vertical="top"/>
    </xf>
    <xf numFmtId="0" fontId="11" fillId="0" borderId="0" xfId="1" applyFont="1" applyAlignment="1">
      <alignment horizontal="left" indent="1"/>
    </xf>
    <xf numFmtId="0" fontId="50" fillId="0" borderId="0" xfId="1" applyFont="1" applyAlignment="1">
      <alignment horizontal="right"/>
    </xf>
    <xf numFmtId="49" fontId="5" fillId="0" borderId="0" xfId="1" applyNumberFormat="1" applyFont="1"/>
    <xf numFmtId="0" fontId="6" fillId="0" borderId="0" xfId="1" applyFont="1" applyAlignment="1">
      <alignment horizontal="left" indent="1"/>
    </xf>
    <xf numFmtId="0" fontId="48" fillId="0" borderId="0" xfId="1" applyFont="1" applyAlignment="1">
      <alignment horizontal="left" indent="1"/>
    </xf>
    <xf numFmtId="0" fontId="53" fillId="0" borderId="0" xfId="1" applyFont="1" applyAlignment="1">
      <alignment horizontal="left" indent="1"/>
    </xf>
    <xf numFmtId="0" fontId="9" fillId="0" borderId="15" xfId="1" applyFont="1" applyBorder="1" applyAlignment="1">
      <alignment horizontal="left"/>
    </xf>
    <xf numFmtId="0" fontId="37" fillId="4" borderId="15" xfId="1" applyFont="1" applyFill="1" applyBorder="1"/>
    <xf numFmtId="0" fontId="55" fillId="0" borderId="1" xfId="1" applyFont="1" applyBorder="1"/>
    <xf numFmtId="0" fontId="55" fillId="0" borderId="3" xfId="1" applyFont="1" applyBorder="1"/>
    <xf numFmtId="0" fontId="56" fillId="0" borderId="9" xfId="1" applyFont="1" applyBorder="1"/>
    <xf numFmtId="1" fontId="57" fillId="0" borderId="11" xfId="1" applyNumberFormat="1" applyFont="1" applyBorder="1" applyAlignment="1">
      <alignment horizontal="center"/>
    </xf>
    <xf numFmtId="0" fontId="56" fillId="0" borderId="5" xfId="1" applyFont="1" applyBorder="1"/>
    <xf numFmtId="1" fontId="57" fillId="0" borderId="7" xfId="1" applyNumberFormat="1" applyFont="1" applyBorder="1" applyAlignment="1">
      <alignment horizontal="center"/>
    </xf>
    <xf numFmtId="1" fontId="58" fillId="0" borderId="0" xfId="1" applyNumberFormat="1" applyFont="1" applyAlignment="1">
      <alignment horizontal="center"/>
    </xf>
    <xf numFmtId="0" fontId="59" fillId="0" borderId="1" xfId="1" applyFont="1" applyBorder="1"/>
    <xf numFmtId="0" fontId="16" fillId="0" borderId="2" xfId="1" applyFont="1" applyBorder="1"/>
    <xf numFmtId="0" fontId="60" fillId="0" borderId="2" xfId="1" applyFont="1" applyBorder="1" applyAlignment="1">
      <alignment horizontal="center"/>
    </xf>
    <xf numFmtId="0" fontId="60" fillId="0" borderId="3" xfId="1" applyFont="1" applyBorder="1" applyAlignment="1">
      <alignment horizontal="center"/>
    </xf>
    <xf numFmtId="0" fontId="61" fillId="0" borderId="0" xfId="1" applyFont="1"/>
    <xf numFmtId="0" fontId="10" fillId="0" borderId="9" xfId="1" applyFont="1" applyBorder="1"/>
    <xf numFmtId="0" fontId="62" fillId="0" borderId="9" xfId="1" applyFont="1" applyBorder="1" applyAlignment="1">
      <alignment horizontal="center" vertical="center"/>
    </xf>
    <xf numFmtId="0" fontId="64" fillId="0" borderId="0" xfId="1" applyFont="1" applyAlignment="1">
      <alignment horizontal="left" vertical="top" wrapText="1"/>
    </xf>
    <xf numFmtId="0" fontId="64" fillId="0" borderId="11" xfId="1" applyFont="1" applyBorder="1" applyAlignment="1">
      <alignment horizontal="left" vertical="top" wrapText="1"/>
    </xf>
    <xf numFmtId="0" fontId="18" fillId="0" borderId="0" xfId="1" applyFont="1" applyAlignment="1">
      <alignment vertical="center"/>
    </xf>
    <xf numFmtId="0" fontId="16" fillId="0" borderId="9" xfId="1" applyFont="1" applyBorder="1" applyAlignment="1">
      <alignment shrinkToFit="1"/>
    </xf>
    <xf numFmtId="0" fontId="65" fillId="0" borderId="0" xfId="1" applyFont="1" applyAlignment="1">
      <alignment horizontal="left" vertical="top" wrapText="1"/>
    </xf>
    <xf numFmtId="0" fontId="65" fillId="0" borderId="11" xfId="1" applyFont="1" applyBorder="1" applyAlignment="1">
      <alignment horizontal="left" vertical="top" wrapText="1"/>
    </xf>
    <xf numFmtId="0" fontId="16" fillId="0" borderId="5" xfId="1" applyFont="1" applyBorder="1" applyAlignment="1">
      <alignment shrinkToFit="1"/>
    </xf>
    <xf numFmtId="0" fontId="64" fillId="0" borderId="6" xfId="1" applyFont="1" applyBorder="1" applyAlignment="1">
      <alignment horizontal="left" vertical="top" wrapText="1"/>
    </xf>
    <xf numFmtId="0" fontId="16" fillId="0" borderId="7" xfId="1" applyFont="1" applyBorder="1"/>
    <xf numFmtId="0" fontId="16" fillId="0" borderId="0" xfId="1" applyFont="1" applyAlignment="1">
      <alignment shrinkToFit="1"/>
    </xf>
    <xf numFmtId="0" fontId="64" fillId="0" borderId="0" xfId="1" applyFont="1" applyAlignment="1">
      <alignment horizontal="left" vertical="top" wrapText="1"/>
    </xf>
    <xf numFmtId="0" fontId="64" fillId="0" borderId="2" xfId="1" applyFont="1" applyBorder="1" applyAlignment="1">
      <alignment horizontal="left" vertical="top" wrapText="1"/>
    </xf>
    <xf numFmtId="0" fontId="67" fillId="0" borderId="2" xfId="1" applyFont="1" applyBorder="1" applyAlignment="1">
      <alignment horizontal="center"/>
    </xf>
    <xf numFmtId="0" fontId="67" fillId="0" borderId="3" xfId="1" applyFont="1" applyBorder="1" applyAlignment="1">
      <alignment horizontal="center"/>
    </xf>
    <xf numFmtId="0" fontId="68" fillId="0" borderId="0" xfId="1" applyFont="1"/>
    <xf numFmtId="0" fontId="9" fillId="0" borderId="5" xfId="1" applyFont="1" applyBorder="1" applyAlignment="1">
      <alignment shrinkToFit="1"/>
    </xf>
    <xf numFmtId="0" fontId="16" fillId="0" borderId="6" xfId="1" applyFont="1" applyBorder="1"/>
    <xf numFmtId="0" fontId="5" fillId="0" borderId="6" xfId="1" applyFont="1" applyBorder="1"/>
    <xf numFmtId="0" fontId="5" fillId="0" borderId="7" xfId="1" applyFont="1" applyBorder="1"/>
    <xf numFmtId="0" fontId="60" fillId="0" borderId="1" xfId="1" applyFont="1" applyBorder="1"/>
    <xf numFmtId="0" fontId="25" fillId="0" borderId="2" xfId="1" applyFont="1" applyBorder="1" applyAlignment="1">
      <alignment horizontal="center"/>
    </xf>
    <xf numFmtId="0" fontId="1" fillId="0" borderId="2" xfId="1" applyBorder="1" applyAlignment="1">
      <alignment horizontal="center"/>
    </xf>
    <xf numFmtId="0" fontId="69" fillId="0" borderId="2" xfId="1" applyFont="1" applyBorder="1"/>
    <xf numFmtId="0" fontId="5" fillId="0" borderId="2" xfId="1" applyFont="1" applyBorder="1"/>
    <xf numFmtId="0" fontId="5" fillId="0" borderId="3" xfId="1" applyFont="1" applyBorder="1"/>
    <xf numFmtId="0" fontId="5" fillId="0" borderId="9" xfId="1" applyFont="1" applyBorder="1" applyAlignment="1">
      <alignment horizontal="left" indent="1"/>
    </xf>
    <xf numFmtId="0" fontId="1" fillId="0" borderId="0" xfId="1" applyAlignment="1">
      <alignment horizontal="center"/>
    </xf>
    <xf numFmtId="0" fontId="1" fillId="0" borderId="0" xfId="1" applyAlignment="1">
      <alignment horizontal="right"/>
    </xf>
    <xf numFmtId="0" fontId="60" fillId="0" borderId="9" xfId="1" applyFont="1" applyBorder="1"/>
    <xf numFmtId="0" fontId="8" fillId="0" borderId="0" xfId="1" applyFont="1" applyAlignment="1">
      <alignment horizontal="left"/>
    </xf>
    <xf numFmtId="0" fontId="1" fillId="0" borderId="0" xfId="1" applyAlignment="1">
      <alignment horizontal="left" indent="1"/>
    </xf>
    <xf numFmtId="0" fontId="60" fillId="0" borderId="5" xfId="1" applyFont="1" applyBorder="1"/>
    <xf numFmtId="0" fontId="70" fillId="0" borderId="6" xfId="1" applyFont="1" applyBorder="1"/>
    <xf numFmtId="0" fontId="1" fillId="0" borderId="6" xfId="1" applyBorder="1" applyAlignment="1">
      <alignment horizontal="right"/>
    </xf>
  </cellXfs>
  <cellStyles count="3">
    <cellStyle name="Hyperlink" xfId="2" builtinId="8"/>
    <cellStyle name="Normal" xfId="0" builtinId="0"/>
    <cellStyle name="Normal 2 2" xfId="1" xr:uid="{9D1DE5D2-68E8-41D9-A94C-F0052DCF9ADC}"/>
  </cellStyles>
  <dxfs count="1">
    <dxf>
      <font>
        <condense val="0"/>
        <extend val="0"/>
        <color indexed="12"/>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ilmb21.indiatimes.com/service/home/~/Final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1.86 "/>
      <sheetName val="Reader"/>
      <sheetName val="Sheet1"/>
    </sheetNames>
    <sheetDataSet>
      <sheetData sheetId="0"/>
      <sheetData sheetId="1"/>
      <sheetData sheetId="2">
        <row r="4">
          <cell r="S4">
            <v>13260</v>
          </cell>
          <cell r="T4">
            <v>37400</v>
          </cell>
        </row>
        <row r="5">
          <cell r="S5">
            <v>13680</v>
          </cell>
          <cell r="T5">
            <v>37400</v>
          </cell>
        </row>
        <row r="6">
          <cell r="S6">
            <v>14100</v>
          </cell>
          <cell r="T6">
            <v>38530</v>
          </cell>
        </row>
        <row r="7">
          <cell r="S7">
            <v>14520</v>
          </cell>
          <cell r="T7">
            <v>38530</v>
          </cell>
        </row>
        <row r="8">
          <cell r="S8">
            <v>14940</v>
          </cell>
          <cell r="T8">
            <v>39690</v>
          </cell>
        </row>
        <row r="9">
          <cell r="S9">
            <v>15360</v>
          </cell>
          <cell r="T9">
            <v>39690</v>
          </cell>
        </row>
        <row r="10">
          <cell r="S10">
            <v>15780</v>
          </cell>
          <cell r="T10">
            <v>40890</v>
          </cell>
        </row>
        <row r="11">
          <cell r="S11">
            <v>16200</v>
          </cell>
          <cell r="T11">
            <v>40890</v>
          </cell>
        </row>
        <row r="12">
          <cell r="S12">
            <v>16400</v>
          </cell>
          <cell r="T12">
            <v>43390</v>
          </cell>
        </row>
        <row r="13">
          <cell r="S13">
            <v>16620</v>
          </cell>
          <cell r="T13">
            <v>42120</v>
          </cell>
        </row>
        <row r="14">
          <cell r="S14">
            <v>16850</v>
          </cell>
          <cell r="T14">
            <v>43390</v>
          </cell>
        </row>
        <row r="15">
          <cell r="S15">
            <v>17040</v>
          </cell>
          <cell r="T15">
            <v>42120</v>
          </cell>
        </row>
        <row r="16">
          <cell r="S16">
            <v>17300</v>
          </cell>
          <cell r="T16">
            <v>44700</v>
          </cell>
        </row>
        <row r="17">
          <cell r="S17">
            <v>17460</v>
          </cell>
          <cell r="T17">
            <v>43390</v>
          </cell>
        </row>
        <row r="18">
          <cell r="S18">
            <v>17750</v>
          </cell>
          <cell r="T18">
            <v>44700</v>
          </cell>
        </row>
        <row r="19">
          <cell r="S19">
            <v>17880</v>
          </cell>
          <cell r="T19">
            <v>43390</v>
          </cell>
        </row>
        <row r="20">
          <cell r="S20">
            <v>18200</v>
          </cell>
          <cell r="T20">
            <v>46050</v>
          </cell>
        </row>
        <row r="21">
          <cell r="S21">
            <v>18300</v>
          </cell>
          <cell r="T21">
            <v>44700</v>
          </cell>
        </row>
        <row r="22">
          <cell r="S22">
            <v>18650</v>
          </cell>
          <cell r="T22">
            <v>46050</v>
          </cell>
        </row>
        <row r="23">
          <cell r="S23">
            <v>18720</v>
          </cell>
          <cell r="T23">
            <v>44700</v>
          </cell>
        </row>
        <row r="24">
          <cell r="S24">
            <v>19100</v>
          </cell>
          <cell r="T24">
            <v>47440</v>
          </cell>
        </row>
        <row r="25">
          <cell r="S25">
            <v>19140</v>
          </cell>
          <cell r="T25">
            <v>46050</v>
          </cell>
        </row>
        <row r="26">
          <cell r="S26">
            <v>19550</v>
          </cell>
          <cell r="T26">
            <v>47440</v>
          </cell>
        </row>
        <row r="27">
          <cell r="S27">
            <v>19560</v>
          </cell>
          <cell r="T27">
            <v>46050</v>
          </cell>
        </row>
        <row r="28">
          <cell r="S28">
            <v>19980</v>
          </cell>
          <cell r="T28">
            <v>47440</v>
          </cell>
        </row>
        <row r="29">
          <cell r="S29">
            <v>20000</v>
          </cell>
          <cell r="T29">
            <v>48870</v>
          </cell>
        </row>
        <row r="30">
          <cell r="S30">
            <v>20450</v>
          </cell>
          <cell r="T30">
            <v>48870</v>
          </cell>
        </row>
        <row r="31">
          <cell r="S31">
            <v>20900</v>
          </cell>
          <cell r="T31">
            <v>50340</v>
          </cell>
        </row>
        <row r="32">
          <cell r="S32">
            <v>21400</v>
          </cell>
          <cell r="T32">
            <v>50340</v>
          </cell>
        </row>
        <row r="33">
          <cell r="S33">
            <v>21900</v>
          </cell>
          <cell r="T33">
            <v>51860</v>
          </cell>
        </row>
        <row r="34">
          <cell r="S34">
            <v>22400</v>
          </cell>
          <cell r="T34">
            <v>51860</v>
          </cell>
        </row>
        <row r="35">
          <cell r="S35">
            <v>22900</v>
          </cell>
          <cell r="T35">
            <v>53420</v>
          </cell>
        </row>
        <row r="36">
          <cell r="S36">
            <v>23400</v>
          </cell>
          <cell r="T36">
            <v>53420</v>
          </cell>
        </row>
        <row r="37">
          <cell r="S37">
            <v>23900</v>
          </cell>
          <cell r="T37">
            <v>55030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9A9F1-97B9-43E6-92CB-61AB8300C6AC}">
  <sheetPr>
    <pageSetUpPr fitToPage="1"/>
  </sheetPr>
  <dimension ref="A1:N119"/>
  <sheetViews>
    <sheetView showZeros="0" tabSelected="1" topLeftCell="A65" zoomScale="120" workbookViewId="0">
      <selection activeCell="E75" sqref="E75"/>
    </sheetView>
  </sheetViews>
  <sheetFormatPr defaultColWidth="9.109375" defaultRowHeight="15" customHeight="1" x14ac:dyDescent="0.25"/>
  <cols>
    <col min="1" max="1" width="4" style="94" customWidth="1"/>
    <col min="2" max="2" width="9.6640625" style="7" customWidth="1"/>
    <col min="3" max="3" width="10.6640625" style="7" customWidth="1"/>
    <col min="4" max="4" width="12.6640625" style="7" customWidth="1"/>
    <col min="5" max="5" width="15.88671875" style="7" customWidth="1"/>
    <col min="6" max="6" width="10.44140625" style="7" customWidth="1"/>
    <col min="7" max="7" width="10.6640625" style="7" customWidth="1"/>
    <col min="8" max="8" width="12.6640625" style="7" customWidth="1"/>
    <col min="9" max="9" width="3.44140625" style="7" customWidth="1"/>
    <col min="10" max="10" width="4.88671875" style="7" customWidth="1"/>
    <col min="11" max="11" width="28.5546875" style="7" customWidth="1"/>
    <col min="12" max="12" width="11.6640625" style="7" customWidth="1"/>
    <col min="13" max="13" width="10" style="7" customWidth="1"/>
    <col min="14" max="14" width="11" style="7" customWidth="1"/>
    <col min="15" max="16384" width="9.109375" style="7"/>
  </cols>
  <sheetData>
    <row r="1" spans="1:14" s="5" customFormat="1" ht="14.25" customHeight="1" x14ac:dyDescent="0.25">
      <c r="A1" s="1" t="s">
        <v>0</v>
      </c>
      <c r="B1" s="2"/>
      <c r="C1" s="2"/>
      <c r="D1" s="3" t="s">
        <v>1</v>
      </c>
      <c r="E1" s="3"/>
      <c r="F1" s="3"/>
      <c r="G1" s="3"/>
      <c r="H1" s="3"/>
      <c r="I1" s="4"/>
      <c r="K1" s="6" t="str">
        <f>+D2</f>
        <v>Case Study-4</v>
      </c>
      <c r="L1" s="7"/>
      <c r="M1" s="8" t="s">
        <v>2</v>
      </c>
      <c r="N1" s="9" t="s">
        <v>3</v>
      </c>
    </row>
    <row r="2" spans="1:14" ht="15" customHeight="1" thickBot="1" x14ac:dyDescent="0.3">
      <c r="A2" s="10" t="s">
        <v>4</v>
      </c>
      <c r="B2" s="11"/>
      <c r="C2" s="11"/>
      <c r="D2" s="12" t="s">
        <v>5</v>
      </c>
      <c r="E2" s="13" t="s">
        <v>6</v>
      </c>
      <c r="F2" s="14" t="s">
        <v>7</v>
      </c>
      <c r="G2" s="14"/>
      <c r="H2" s="15">
        <v>27740</v>
      </c>
      <c r="I2" s="16">
        <f>IF(H2&lt;22008,"Sr",0)</f>
        <v>0</v>
      </c>
      <c r="J2" s="8"/>
      <c r="N2" s="17">
        <v>44375</v>
      </c>
    </row>
    <row r="3" spans="1:14" ht="15" customHeight="1" x14ac:dyDescent="0.25">
      <c r="A3" s="18"/>
      <c r="B3" s="19" t="s">
        <v>8</v>
      </c>
      <c r="G3" s="20"/>
      <c r="H3" s="21" t="s">
        <v>9</v>
      </c>
      <c r="I3" s="22"/>
      <c r="K3" s="23" t="s">
        <v>10</v>
      </c>
      <c r="L3" s="24">
        <v>19410000</v>
      </c>
      <c r="N3" s="25" t="s">
        <v>11</v>
      </c>
    </row>
    <row r="4" spans="1:14" ht="15" customHeight="1" x14ac:dyDescent="0.25">
      <c r="A4" s="26"/>
      <c r="B4" s="27" t="s">
        <v>12</v>
      </c>
      <c r="C4" s="28" t="s">
        <v>13</v>
      </c>
      <c r="G4" s="29">
        <f>+L7</f>
        <v>19471800</v>
      </c>
      <c r="H4" s="30"/>
      <c r="I4" s="31"/>
      <c r="K4" s="7" t="s">
        <v>14</v>
      </c>
      <c r="L4" s="24">
        <v>18000</v>
      </c>
      <c r="N4" s="32">
        <v>44561</v>
      </c>
    </row>
    <row r="5" spans="1:14" ht="15" customHeight="1" x14ac:dyDescent="0.25">
      <c r="A5" s="26"/>
      <c r="B5" s="27" t="s">
        <v>15</v>
      </c>
      <c r="C5" s="28" t="s">
        <v>16</v>
      </c>
      <c r="E5" s="33" t="s">
        <v>17</v>
      </c>
      <c r="G5" s="29">
        <f>+L8</f>
        <v>2914200</v>
      </c>
      <c r="H5" s="30"/>
      <c r="I5" s="31"/>
      <c r="J5" s="8" t="s">
        <v>18</v>
      </c>
      <c r="K5" s="7" t="s">
        <v>19</v>
      </c>
      <c r="L5" s="7">
        <v>1800</v>
      </c>
      <c r="M5" s="7">
        <v>1800</v>
      </c>
      <c r="N5" s="34" t="s">
        <v>20</v>
      </c>
    </row>
    <row r="6" spans="1:14" ht="15" customHeight="1" thickBot="1" x14ac:dyDescent="0.3">
      <c r="A6" s="26"/>
      <c r="B6" s="27" t="s">
        <v>21</v>
      </c>
      <c r="C6" s="28" t="s">
        <v>22</v>
      </c>
      <c r="G6" s="35">
        <v>0</v>
      </c>
      <c r="H6" s="30"/>
      <c r="I6" s="31"/>
      <c r="K6" s="7" t="s">
        <v>23</v>
      </c>
      <c r="L6" s="7">
        <v>42000</v>
      </c>
      <c r="N6" s="36">
        <v>44473</v>
      </c>
    </row>
    <row r="7" spans="1:14" ht="15" customHeight="1" thickBot="1" x14ac:dyDescent="0.3">
      <c r="A7" s="26"/>
      <c r="B7" s="19"/>
      <c r="C7" s="28"/>
      <c r="F7" s="37" t="s">
        <v>24</v>
      </c>
      <c r="G7" s="38">
        <f>G4+G5+G6</f>
        <v>22386000</v>
      </c>
      <c r="H7" s="30"/>
      <c r="I7" s="31"/>
      <c r="L7" s="39">
        <f>SUM(L3:L6)</f>
        <v>19471800</v>
      </c>
      <c r="M7" s="39">
        <f>SUM(M3:M6)</f>
        <v>1800</v>
      </c>
      <c r="N7" s="40" t="s">
        <v>25</v>
      </c>
    </row>
    <row r="8" spans="1:14" ht="15" customHeight="1" thickTop="1" x14ac:dyDescent="0.25">
      <c r="A8" s="26"/>
      <c r="B8" s="41" t="s">
        <v>26</v>
      </c>
      <c r="C8" s="28" t="s">
        <v>27</v>
      </c>
      <c r="E8" s="42" t="s">
        <v>28</v>
      </c>
      <c r="G8" s="35">
        <f>+M7</f>
        <v>1800</v>
      </c>
      <c r="H8" s="30"/>
      <c r="I8" s="31"/>
      <c r="J8" s="43" t="s">
        <v>29</v>
      </c>
      <c r="K8" s="7" t="s">
        <v>30</v>
      </c>
      <c r="L8" s="7">
        <v>2914200</v>
      </c>
      <c r="N8" s="44" t="s">
        <v>31</v>
      </c>
    </row>
    <row r="9" spans="1:14" ht="15" customHeight="1" thickBot="1" x14ac:dyDescent="0.3">
      <c r="A9" s="26"/>
      <c r="B9" s="19"/>
      <c r="F9" s="37" t="s">
        <v>32</v>
      </c>
      <c r="G9" s="45">
        <f>G7-G8</f>
        <v>22384200</v>
      </c>
      <c r="H9" s="30"/>
      <c r="I9" s="31"/>
      <c r="K9" s="46" t="s">
        <v>33</v>
      </c>
      <c r="N9" s="47">
        <v>5000</v>
      </c>
    </row>
    <row r="10" spans="1:14" ht="15" customHeight="1" x14ac:dyDescent="0.25">
      <c r="A10" s="26"/>
      <c r="B10" s="27" t="s">
        <v>34</v>
      </c>
      <c r="C10" s="48" t="s">
        <v>35</v>
      </c>
      <c r="G10" s="35">
        <v>50000</v>
      </c>
      <c r="H10" s="30">
        <f>G9-G10</f>
        <v>22334200</v>
      </c>
      <c r="I10" s="31"/>
      <c r="J10" s="8"/>
      <c r="K10" s="49" t="s">
        <v>36</v>
      </c>
    </row>
    <row r="11" spans="1:14" ht="15" customHeight="1" x14ac:dyDescent="0.25">
      <c r="A11" s="26"/>
      <c r="B11" s="19" t="s">
        <v>37</v>
      </c>
      <c r="E11" s="50" t="s">
        <v>38</v>
      </c>
      <c r="G11" s="20"/>
      <c r="H11" s="30"/>
      <c r="I11" s="31"/>
    </row>
    <row r="12" spans="1:14" ht="15" customHeight="1" x14ac:dyDescent="0.25">
      <c r="A12" s="26"/>
      <c r="B12" s="51" t="s">
        <v>39</v>
      </c>
      <c r="C12" s="52" t="s">
        <v>40</v>
      </c>
      <c r="D12" s="28"/>
      <c r="E12" s="53" t="s">
        <v>41</v>
      </c>
      <c r="F12" s="8"/>
      <c r="G12" s="54">
        <f>+M12</f>
        <v>400000</v>
      </c>
      <c r="H12" s="55"/>
      <c r="I12" s="31"/>
      <c r="K12" s="7" t="s">
        <v>42</v>
      </c>
      <c r="M12" s="7">
        <v>400000</v>
      </c>
    </row>
    <row r="13" spans="1:14" ht="15" customHeight="1" x14ac:dyDescent="0.25">
      <c r="A13" s="26"/>
      <c r="C13" s="56" t="s">
        <v>43</v>
      </c>
      <c r="D13" s="28"/>
      <c r="E13" s="33" t="s">
        <v>44</v>
      </c>
      <c r="F13" s="8"/>
      <c r="G13" s="57">
        <f>M13/2</f>
        <v>17000</v>
      </c>
      <c r="H13" s="55"/>
      <c r="I13" s="31"/>
      <c r="K13" s="7" t="s">
        <v>45</v>
      </c>
      <c r="M13" s="7">
        <v>34000</v>
      </c>
    </row>
    <row r="14" spans="1:14" ht="15" customHeight="1" x14ac:dyDescent="0.25">
      <c r="A14" s="26"/>
      <c r="C14" s="52"/>
      <c r="D14" s="28"/>
      <c r="F14" s="8"/>
      <c r="G14" s="58">
        <f>G12-G13</f>
        <v>383000</v>
      </c>
      <c r="H14" s="55"/>
      <c r="I14" s="31"/>
      <c r="K14" s="7" t="s">
        <v>46</v>
      </c>
      <c r="L14" s="8" t="s">
        <v>47</v>
      </c>
      <c r="M14" s="7">
        <v>660000</v>
      </c>
    </row>
    <row r="15" spans="1:14" ht="15" customHeight="1" x14ac:dyDescent="0.25">
      <c r="A15" s="26"/>
      <c r="B15" s="59" t="s">
        <v>48</v>
      </c>
      <c r="C15" s="48" t="s">
        <v>49</v>
      </c>
      <c r="D15" s="28"/>
      <c r="E15" s="48" t="s">
        <v>50</v>
      </c>
      <c r="F15" s="54">
        <f>G14*0.3</f>
        <v>114900</v>
      </c>
      <c r="H15" s="55"/>
      <c r="I15" s="31"/>
      <c r="K15" s="60" t="s">
        <v>51</v>
      </c>
    </row>
    <row r="16" spans="1:14" ht="15" customHeight="1" x14ac:dyDescent="0.25">
      <c r="A16" s="26"/>
      <c r="B16" s="27"/>
      <c r="C16" s="48"/>
      <c r="D16" s="61" t="s">
        <v>52</v>
      </c>
      <c r="E16" s="48" t="s">
        <v>53</v>
      </c>
      <c r="F16" s="62">
        <f>M14/2</f>
        <v>330000</v>
      </c>
      <c r="G16" s="63">
        <f>F15+F16</f>
        <v>444900</v>
      </c>
      <c r="H16" s="64">
        <f>G14-G16</f>
        <v>-61900</v>
      </c>
      <c r="I16" s="31"/>
    </row>
    <row r="17" spans="1:13" ht="15" customHeight="1" x14ac:dyDescent="0.25">
      <c r="A17" s="26"/>
      <c r="B17" s="27"/>
      <c r="C17" s="27"/>
      <c r="D17" s="27"/>
      <c r="E17" s="27"/>
      <c r="F17" s="27"/>
      <c r="G17" s="27"/>
      <c r="H17" s="55"/>
      <c r="I17" s="31"/>
    </row>
    <row r="18" spans="1:13" ht="15" customHeight="1" x14ac:dyDescent="0.25">
      <c r="A18" s="26"/>
      <c r="B18" s="51" t="s">
        <v>54</v>
      </c>
      <c r="C18" s="52" t="s">
        <v>40</v>
      </c>
      <c r="D18" s="28"/>
      <c r="E18" s="53" t="s">
        <v>55</v>
      </c>
      <c r="F18" s="8"/>
      <c r="G18" s="54">
        <f>+M18/90*100</f>
        <v>600000</v>
      </c>
      <c r="H18" s="55"/>
      <c r="I18" s="31"/>
      <c r="K18" s="7" t="s">
        <v>56</v>
      </c>
      <c r="M18" s="7">
        <v>540000</v>
      </c>
    </row>
    <row r="19" spans="1:13" ht="15" customHeight="1" x14ac:dyDescent="0.25">
      <c r="A19" s="26"/>
      <c r="C19" s="56" t="s">
        <v>43</v>
      </c>
      <c r="D19" s="28"/>
      <c r="E19" s="33" t="str">
        <f>+E13</f>
        <v>1/2 of Rs. 34000</v>
      </c>
      <c r="F19" s="8"/>
      <c r="G19" s="57">
        <f>G13</f>
        <v>17000</v>
      </c>
      <c r="H19" s="55"/>
      <c r="I19" s="31"/>
      <c r="K19" s="65" t="s">
        <v>57</v>
      </c>
    </row>
    <row r="20" spans="1:13" ht="15" customHeight="1" x14ac:dyDescent="0.25">
      <c r="A20" s="26"/>
      <c r="C20" s="52"/>
      <c r="D20" s="28"/>
      <c r="F20" s="8"/>
      <c r="G20" s="58">
        <f>G18-G19</f>
        <v>583000</v>
      </c>
      <c r="H20" s="55"/>
      <c r="I20" s="31"/>
    </row>
    <row r="21" spans="1:13" ht="15" customHeight="1" x14ac:dyDescent="0.25">
      <c r="A21" s="26"/>
      <c r="B21" s="59" t="s">
        <v>48</v>
      </c>
      <c r="C21" s="48" t="s">
        <v>49</v>
      </c>
      <c r="D21" s="28"/>
      <c r="E21" s="48" t="s">
        <v>50</v>
      </c>
      <c r="F21" s="54">
        <f>G20*0.3</f>
        <v>174900</v>
      </c>
      <c r="H21" s="55"/>
      <c r="I21" s="31"/>
    </row>
    <row r="22" spans="1:13" ht="15" customHeight="1" x14ac:dyDescent="0.25">
      <c r="A22" s="26"/>
      <c r="B22" s="27"/>
      <c r="C22" s="48"/>
      <c r="D22" s="61" t="str">
        <f>+D16</f>
        <v>1/2 of Rs. 660000</v>
      </c>
      <c r="E22" s="48" t="s">
        <v>53</v>
      </c>
      <c r="F22" s="62">
        <f>+F16</f>
        <v>330000</v>
      </c>
      <c r="G22" s="63">
        <f>F21+F22</f>
        <v>504900</v>
      </c>
      <c r="H22" s="64">
        <f>G20-G22</f>
        <v>78100</v>
      </c>
      <c r="I22" s="31"/>
    </row>
    <row r="23" spans="1:13" ht="15" customHeight="1" x14ac:dyDescent="0.25">
      <c r="A23" s="26"/>
      <c r="B23" s="19" t="s">
        <v>58</v>
      </c>
      <c r="H23" s="55"/>
      <c r="I23" s="31"/>
    </row>
    <row r="24" spans="1:13" ht="15" customHeight="1" x14ac:dyDescent="0.25">
      <c r="A24" s="26"/>
      <c r="C24" s="48" t="s">
        <v>59</v>
      </c>
      <c r="G24" s="66"/>
      <c r="H24" s="55"/>
      <c r="I24" s="31"/>
    </row>
    <row r="25" spans="1:13" ht="15" customHeight="1" x14ac:dyDescent="0.25">
      <c r="A25" s="26"/>
      <c r="C25" s="48" t="s">
        <v>60</v>
      </c>
      <c r="G25" s="62"/>
      <c r="H25" s="55">
        <f>G24+G25</f>
        <v>0</v>
      </c>
      <c r="I25" s="31"/>
    </row>
    <row r="26" spans="1:13" ht="15" customHeight="1" x14ac:dyDescent="0.25">
      <c r="A26" s="26"/>
      <c r="B26" s="19" t="s">
        <v>61</v>
      </c>
      <c r="H26" s="55"/>
      <c r="I26" s="31"/>
    </row>
    <row r="27" spans="1:13" ht="15" customHeight="1" x14ac:dyDescent="0.25">
      <c r="A27" s="26"/>
      <c r="B27" s="67"/>
      <c r="C27" s="52" t="s">
        <v>62</v>
      </c>
      <c r="D27" s="27"/>
      <c r="E27" s="27"/>
      <c r="F27" s="48"/>
      <c r="G27" s="66">
        <f>+M27</f>
        <v>37000</v>
      </c>
      <c r="H27" s="55"/>
      <c r="I27" s="31"/>
      <c r="K27" s="7" t="s">
        <v>62</v>
      </c>
      <c r="M27" s="7">
        <v>37000</v>
      </c>
    </row>
    <row r="28" spans="1:13" ht="15" customHeight="1" x14ac:dyDescent="0.25">
      <c r="A28" s="26"/>
      <c r="B28" s="67"/>
      <c r="C28" s="52" t="s">
        <v>63</v>
      </c>
      <c r="D28" s="27"/>
      <c r="E28" s="27" t="s">
        <v>64</v>
      </c>
      <c r="F28" s="48"/>
      <c r="G28" s="66">
        <v>30000</v>
      </c>
      <c r="H28" s="55"/>
      <c r="I28" s="31"/>
      <c r="K28" s="7" t="s">
        <v>65</v>
      </c>
      <c r="L28" s="68">
        <v>43997</v>
      </c>
      <c r="M28" s="7">
        <v>27000</v>
      </c>
    </row>
    <row r="29" spans="1:13" ht="15" customHeight="1" x14ac:dyDescent="0.25">
      <c r="A29" s="26"/>
      <c r="B29" s="67"/>
      <c r="C29" s="56" t="s">
        <v>66</v>
      </c>
      <c r="D29" s="27"/>
      <c r="E29" s="27"/>
      <c r="F29" s="48"/>
      <c r="G29" s="69">
        <f>+M29</f>
        <v>74000</v>
      </c>
      <c r="H29" s="55">
        <f>G27+G29+G28</f>
        <v>141000</v>
      </c>
      <c r="I29" s="31"/>
      <c r="K29" s="7" t="s">
        <v>67</v>
      </c>
      <c r="M29" s="7">
        <v>74000</v>
      </c>
    </row>
    <row r="30" spans="1:13" ht="15" customHeight="1" x14ac:dyDescent="0.25">
      <c r="A30" s="26"/>
      <c r="B30" s="67"/>
      <c r="G30" s="23"/>
      <c r="H30" s="70"/>
      <c r="I30" s="71"/>
      <c r="K30" s="72"/>
    </row>
    <row r="31" spans="1:13" ht="15" customHeight="1" x14ac:dyDescent="0.25">
      <c r="A31" s="26"/>
      <c r="B31" s="19" t="s">
        <v>68</v>
      </c>
      <c r="E31" s="8"/>
      <c r="F31" s="8"/>
      <c r="G31" s="30"/>
      <c r="H31" s="55">
        <f>SUM(H4:H30)</f>
        <v>22491400</v>
      </c>
      <c r="I31" s="73"/>
    </row>
    <row r="32" spans="1:13" ht="15" customHeight="1" x14ac:dyDescent="0.25">
      <c r="A32" s="26"/>
      <c r="B32" s="74" t="s">
        <v>69</v>
      </c>
      <c r="H32" s="55"/>
      <c r="I32" s="31"/>
      <c r="K32" s="75" t="s">
        <v>70</v>
      </c>
      <c r="L32" s="75">
        <v>112000</v>
      </c>
    </row>
    <row r="33" spans="1:13" ht="15" customHeight="1" x14ac:dyDescent="0.25">
      <c r="A33" s="26"/>
      <c r="B33" s="76"/>
      <c r="C33" s="77" t="s">
        <v>71</v>
      </c>
      <c r="E33" s="7" t="s">
        <v>72</v>
      </c>
      <c r="G33" s="66">
        <f>+L32</f>
        <v>112000</v>
      </c>
      <c r="H33" s="55"/>
      <c r="I33" s="31"/>
      <c r="K33" s="75" t="s">
        <v>73</v>
      </c>
      <c r="L33" s="75">
        <v>73000</v>
      </c>
    </row>
    <row r="34" spans="1:13" ht="15" hidden="1" customHeight="1" x14ac:dyDescent="0.25">
      <c r="A34" s="26"/>
      <c r="B34" s="76"/>
      <c r="C34" s="77" t="s">
        <v>74</v>
      </c>
      <c r="F34" s="66"/>
      <c r="H34" s="55"/>
      <c r="I34" s="31"/>
      <c r="K34" s="75" t="s">
        <v>75</v>
      </c>
      <c r="L34" s="75"/>
    </row>
    <row r="35" spans="1:13" ht="15" hidden="1" customHeight="1" x14ac:dyDescent="0.25">
      <c r="A35" s="26"/>
      <c r="B35" s="76"/>
      <c r="C35" s="77" t="s">
        <v>74</v>
      </c>
      <c r="F35" s="66"/>
      <c r="H35" s="55"/>
      <c r="I35" s="31"/>
      <c r="K35" s="75" t="s">
        <v>75</v>
      </c>
      <c r="L35" s="75"/>
    </row>
    <row r="36" spans="1:13" ht="15" hidden="1" customHeight="1" x14ac:dyDescent="0.25">
      <c r="A36" s="26"/>
      <c r="B36" s="76"/>
      <c r="C36" s="77" t="s">
        <v>74</v>
      </c>
      <c r="F36" s="66"/>
      <c r="H36" s="55"/>
      <c r="I36" s="31"/>
      <c r="K36" s="75" t="s">
        <v>75</v>
      </c>
      <c r="L36" s="75"/>
    </row>
    <row r="37" spans="1:13" ht="15" hidden="1" customHeight="1" x14ac:dyDescent="0.25">
      <c r="A37" s="26"/>
      <c r="B37" s="76"/>
      <c r="C37" s="77" t="s">
        <v>74</v>
      </c>
      <c r="F37" s="66"/>
      <c r="H37" s="55"/>
      <c r="I37" s="31"/>
      <c r="K37" s="75" t="s">
        <v>75</v>
      </c>
      <c r="L37" s="75"/>
    </row>
    <row r="38" spans="1:13" ht="15" hidden="1" customHeight="1" x14ac:dyDescent="0.25">
      <c r="A38" s="26"/>
      <c r="B38" s="76"/>
      <c r="C38" s="77" t="s">
        <v>74</v>
      </c>
      <c r="F38" s="66"/>
      <c r="H38" s="55"/>
      <c r="I38" s="31"/>
      <c r="K38" s="75" t="s">
        <v>75</v>
      </c>
      <c r="L38" s="75"/>
    </row>
    <row r="39" spans="1:13" ht="15" hidden="1" customHeight="1" x14ac:dyDescent="0.25">
      <c r="A39" s="26"/>
      <c r="B39" s="76"/>
      <c r="C39" s="77" t="s">
        <v>74</v>
      </c>
      <c r="F39" s="78">
        <f>SUM(F34:F38)</f>
        <v>0</v>
      </c>
      <c r="G39" s="7">
        <f>IF(F39&gt;150000,150000,F39)</f>
        <v>0</v>
      </c>
      <c r="H39" s="55"/>
      <c r="I39" s="31"/>
      <c r="K39" s="75" t="s">
        <v>75</v>
      </c>
      <c r="L39" s="75"/>
    </row>
    <row r="40" spans="1:13" ht="15" customHeight="1" x14ac:dyDescent="0.25">
      <c r="A40" s="26"/>
      <c r="B40" s="76"/>
      <c r="C40" s="77" t="s">
        <v>76</v>
      </c>
      <c r="F40" s="79"/>
      <c r="G40" s="66">
        <f>L33-G41</f>
        <v>23000</v>
      </c>
      <c r="H40" s="55"/>
      <c r="I40" s="31"/>
      <c r="K40" s="75" t="s">
        <v>77</v>
      </c>
      <c r="L40" s="75"/>
    </row>
    <row r="41" spans="1:13" ht="15" customHeight="1" x14ac:dyDescent="0.25">
      <c r="A41" s="26"/>
      <c r="B41" s="76"/>
      <c r="C41" s="77" t="s">
        <v>78</v>
      </c>
      <c r="F41" s="79"/>
      <c r="G41" s="66">
        <v>50000</v>
      </c>
      <c r="H41" s="55"/>
      <c r="I41" s="31"/>
      <c r="K41" s="80" t="s">
        <v>79</v>
      </c>
      <c r="L41" s="75">
        <v>14000</v>
      </c>
    </row>
    <row r="42" spans="1:13" ht="15" customHeight="1" x14ac:dyDescent="0.25">
      <c r="A42" s="26"/>
      <c r="B42" s="76"/>
      <c r="C42" s="77" t="s">
        <v>80</v>
      </c>
      <c r="D42" s="48" t="s">
        <v>81</v>
      </c>
      <c r="E42" s="48"/>
      <c r="F42" s="79"/>
      <c r="G42" s="66">
        <f>L41</f>
        <v>14000</v>
      </c>
      <c r="H42" s="55"/>
      <c r="I42" s="31"/>
      <c r="K42" s="80" t="s">
        <v>82</v>
      </c>
      <c r="L42" s="75">
        <v>28000</v>
      </c>
      <c r="M42" s="33" t="s">
        <v>83</v>
      </c>
    </row>
    <row r="43" spans="1:13" ht="15" customHeight="1" x14ac:dyDescent="0.25">
      <c r="A43" s="26"/>
      <c r="B43" s="76"/>
      <c r="C43" s="77" t="s">
        <v>80</v>
      </c>
      <c r="D43" s="48" t="s">
        <v>81</v>
      </c>
      <c r="E43" s="48" t="s">
        <v>84</v>
      </c>
      <c r="F43" s="79"/>
      <c r="G43" s="66">
        <f>+L43</f>
        <v>28000</v>
      </c>
      <c r="H43" s="55"/>
      <c r="I43" s="31"/>
      <c r="K43" s="81" t="s">
        <v>85</v>
      </c>
      <c r="L43" s="75">
        <v>28000</v>
      </c>
      <c r="M43" s="33"/>
    </row>
    <row r="44" spans="1:13" ht="15" customHeight="1" x14ac:dyDescent="0.25">
      <c r="A44" s="26"/>
      <c r="C44" s="77" t="s">
        <v>86</v>
      </c>
      <c r="D44" s="48" t="s">
        <v>87</v>
      </c>
      <c r="E44" s="8"/>
      <c r="F44" s="8"/>
      <c r="G44" s="57">
        <v>10000</v>
      </c>
      <c r="H44" s="55">
        <f>SUM(G33:G44)</f>
        <v>237000</v>
      </c>
      <c r="I44" s="31"/>
    </row>
    <row r="45" spans="1:13" ht="15" customHeight="1" thickBot="1" x14ac:dyDescent="0.3">
      <c r="A45" s="26"/>
      <c r="B45" s="82" t="s">
        <v>88</v>
      </c>
      <c r="E45" s="83">
        <f>IF((H31-H44)&lt;0,0,(H31-H44))</f>
        <v>22254400</v>
      </c>
      <c r="F45" s="84" t="s">
        <v>89</v>
      </c>
      <c r="G45" s="85"/>
      <c r="H45" s="86">
        <f>ROUND((E45/10),0)*10</f>
        <v>22254400</v>
      </c>
      <c r="I45" s="87"/>
      <c r="K45" s="8" t="s">
        <v>90</v>
      </c>
    </row>
    <row r="46" spans="1:13" ht="15" customHeight="1" thickTop="1" x14ac:dyDescent="0.25">
      <c r="A46" s="26"/>
      <c r="B46" s="79" t="s">
        <v>91</v>
      </c>
      <c r="E46" s="88" t="s">
        <v>92</v>
      </c>
      <c r="F46" s="89" t="s">
        <v>93</v>
      </c>
      <c r="G46" s="88" t="s">
        <v>94</v>
      </c>
      <c r="H46" s="90"/>
      <c r="I46" s="91"/>
      <c r="K46" s="92" t="s">
        <v>95</v>
      </c>
      <c r="L46" s="93">
        <v>0.05</v>
      </c>
      <c r="M46" s="7">
        <f>250000*5%</f>
        <v>12500</v>
      </c>
    </row>
    <row r="47" spans="1:13" ht="15" customHeight="1" x14ac:dyDescent="0.25">
      <c r="A47" s="26"/>
      <c r="B47" s="94"/>
      <c r="C47" s="48" t="s">
        <v>96</v>
      </c>
      <c r="E47" s="23">
        <f>H45-E48</f>
        <v>22254400</v>
      </c>
      <c r="F47" s="95"/>
      <c r="G47" s="7">
        <f>IF(+I2="Sr",ROUND(IF(E47&gt;1000000,(((E47-1000000)*0.3)+110000),IF(E47&gt;500000,(((E47-500000)*0.2)+10000),IF(E47&gt;300000,((E47-300000)*0.05),0))),0),ROUND(IF(E47&gt;1000000,(((E47-1000000)*0.3)+112500),IF(E47&gt;500000,(((E47-500000)*0.2)+12500),IF(E47&gt;250000,((E47-250000)*0.05),0))),0))</f>
        <v>6488820</v>
      </c>
      <c r="H47" s="90"/>
      <c r="I47" s="91"/>
      <c r="K47" s="92" t="s">
        <v>97</v>
      </c>
      <c r="L47" s="93">
        <v>0.2</v>
      </c>
      <c r="M47" s="7">
        <f>500000*20%</f>
        <v>100000</v>
      </c>
    </row>
    <row r="48" spans="1:13" ht="15" hidden="1" customHeight="1" x14ac:dyDescent="0.25">
      <c r="A48" s="26"/>
      <c r="B48" s="79"/>
      <c r="C48" s="48" t="s">
        <v>98</v>
      </c>
      <c r="E48" s="96"/>
      <c r="F48" s="97">
        <v>0.15</v>
      </c>
      <c r="G48" s="57"/>
      <c r="H48" s="98"/>
      <c r="I48" s="99"/>
      <c r="K48" s="92"/>
      <c r="L48" s="8"/>
    </row>
    <row r="49" spans="1:14" ht="15" hidden="1" customHeight="1" x14ac:dyDescent="0.25">
      <c r="A49" s="26"/>
      <c r="D49" s="95"/>
      <c r="E49" s="8"/>
      <c r="G49" s="72">
        <f>G47+G48</f>
        <v>6488820</v>
      </c>
      <c r="H49" s="100"/>
      <c r="I49" s="101"/>
    </row>
    <row r="50" spans="1:14" ht="15" customHeight="1" x14ac:dyDescent="0.25">
      <c r="A50" s="26"/>
      <c r="B50" s="48" t="s">
        <v>99</v>
      </c>
      <c r="C50" s="48" t="s">
        <v>100</v>
      </c>
      <c r="D50" s="95"/>
      <c r="E50" s="8"/>
      <c r="G50" s="102">
        <f>IF(H45&gt;350000,0,IF(G49&gt;2500,2500,G49))</f>
        <v>0</v>
      </c>
      <c r="H50" s="103">
        <f>G49-G50</f>
        <v>6488820</v>
      </c>
      <c r="I50" s="104"/>
      <c r="K50" s="92" t="s">
        <v>101</v>
      </c>
      <c r="L50" s="93">
        <v>0.3</v>
      </c>
      <c r="M50" s="7">
        <f>ROUND((H45-1000000)*30%,0)</f>
        <v>6376320</v>
      </c>
    </row>
    <row r="51" spans="1:14" ht="15" customHeight="1" thickBot="1" x14ac:dyDescent="0.3">
      <c r="A51" s="26"/>
      <c r="B51" s="7" t="s">
        <v>102</v>
      </c>
      <c r="C51" s="48"/>
      <c r="D51" s="95"/>
      <c r="E51" s="105" t="s">
        <v>103</v>
      </c>
      <c r="G51" s="106"/>
      <c r="H51" s="107">
        <f>IF(H45&gt;20000000,H50*25%,IF(H45&gt;5000000,H50*10%,0))-875</f>
        <v>1621330</v>
      </c>
      <c r="I51" s="108"/>
      <c r="M51" s="109">
        <f>SUM(M46:M50)</f>
        <v>6488820</v>
      </c>
    </row>
    <row r="52" spans="1:14" ht="15" customHeight="1" thickTop="1" thickBot="1" x14ac:dyDescent="0.3">
      <c r="A52" s="26"/>
      <c r="C52" s="48"/>
      <c r="D52" s="95"/>
      <c r="E52" s="8"/>
      <c r="G52" s="72"/>
      <c r="H52" s="103">
        <f>H50+H51</f>
        <v>8110150</v>
      </c>
      <c r="I52" s="104"/>
      <c r="L52" s="7" t="s">
        <v>104</v>
      </c>
      <c r="M52" s="110">
        <f>M51/H45</f>
        <v>0.29157469983463946</v>
      </c>
    </row>
    <row r="53" spans="1:14" ht="15" customHeight="1" x14ac:dyDescent="0.25">
      <c r="A53" s="26"/>
      <c r="B53" s="48" t="s">
        <v>105</v>
      </c>
      <c r="D53" s="95"/>
      <c r="E53" s="8"/>
      <c r="G53" s="106">
        <v>0.04</v>
      </c>
      <c r="H53" s="107">
        <f>ROUND((H52)*0.04,0)</f>
        <v>324406</v>
      </c>
      <c r="I53" s="108"/>
      <c r="K53" s="111" t="s">
        <v>106</v>
      </c>
      <c r="L53" s="112" t="s">
        <v>107</v>
      </c>
      <c r="M53" s="113">
        <v>30000</v>
      </c>
    </row>
    <row r="54" spans="1:14" ht="15" customHeight="1" x14ac:dyDescent="0.25">
      <c r="A54" s="26"/>
      <c r="B54" s="79" t="s">
        <v>108</v>
      </c>
      <c r="D54" s="95"/>
      <c r="E54" s="84"/>
      <c r="G54" s="8"/>
      <c r="H54" s="100">
        <f>SUM(H52:H53)</f>
        <v>8434556</v>
      </c>
      <c r="I54" s="101"/>
      <c r="J54" s="48"/>
      <c r="K54" s="114" t="s">
        <v>109</v>
      </c>
      <c r="L54" s="115" t="s">
        <v>104</v>
      </c>
      <c r="M54" s="116">
        <f>30000*0.291575</f>
        <v>8747.25</v>
      </c>
    </row>
    <row r="55" spans="1:14" ht="15" customHeight="1" thickBot="1" x14ac:dyDescent="0.35">
      <c r="A55" s="26"/>
      <c r="B55" s="48" t="s">
        <v>110</v>
      </c>
      <c r="D55" s="95"/>
      <c r="E55" s="117" t="s">
        <v>111</v>
      </c>
      <c r="G55" s="118"/>
      <c r="H55" s="100"/>
      <c r="I55" s="101"/>
      <c r="J55" s="48"/>
      <c r="K55" s="119" t="s">
        <v>112</v>
      </c>
      <c r="L55" s="120" t="s">
        <v>113</v>
      </c>
      <c r="M55" s="121">
        <f>M54*10%</f>
        <v>874.72500000000002</v>
      </c>
    </row>
    <row r="56" spans="1:14" ht="15" customHeight="1" x14ac:dyDescent="0.25">
      <c r="A56" s="26"/>
      <c r="B56" s="48" t="s">
        <v>114</v>
      </c>
      <c r="C56" s="8"/>
      <c r="D56" s="8"/>
      <c r="E56" s="8"/>
      <c r="G56" s="118" t="s">
        <v>115</v>
      </c>
      <c r="H56" s="122"/>
      <c r="I56" s="123"/>
      <c r="K56" s="124" t="s">
        <v>116</v>
      </c>
      <c r="L56" s="125" t="s">
        <v>117</v>
      </c>
      <c r="M56" s="125" t="s">
        <v>118</v>
      </c>
    </row>
    <row r="57" spans="1:14" ht="15" customHeight="1" x14ac:dyDescent="0.25">
      <c r="A57" s="26"/>
      <c r="B57" s="79" t="s">
        <v>119</v>
      </c>
      <c r="C57" s="8"/>
      <c r="D57" s="8"/>
      <c r="E57" s="8"/>
      <c r="F57" s="8"/>
      <c r="G57" s="8"/>
      <c r="H57" s="55">
        <f>H54+H56</f>
        <v>8434556</v>
      </c>
      <c r="I57" s="31"/>
      <c r="J57" s="48"/>
      <c r="K57" s="126" t="s">
        <v>120</v>
      </c>
      <c r="L57" s="127">
        <v>610000</v>
      </c>
      <c r="M57" s="33" t="s">
        <v>121</v>
      </c>
    </row>
    <row r="58" spans="1:14" ht="15" customHeight="1" x14ac:dyDescent="0.25">
      <c r="A58" s="26"/>
      <c r="B58" s="19" t="s">
        <v>122</v>
      </c>
      <c r="C58" s="8"/>
      <c r="D58" s="8"/>
      <c r="E58" s="8"/>
      <c r="F58" s="8"/>
      <c r="G58" s="8"/>
      <c r="H58" s="55"/>
      <c r="I58" s="31"/>
      <c r="K58" s="126" t="s">
        <v>123</v>
      </c>
      <c r="L58" s="127">
        <v>5500000</v>
      </c>
      <c r="M58" s="33" t="s">
        <v>121</v>
      </c>
      <c r="N58" s="128"/>
    </row>
    <row r="59" spans="1:14" ht="15" customHeight="1" x14ac:dyDescent="0.3">
      <c r="A59" s="26"/>
      <c r="B59" s="129">
        <v>44258</v>
      </c>
      <c r="C59" s="130" t="s">
        <v>124</v>
      </c>
      <c r="D59" s="130"/>
      <c r="E59" s="131"/>
      <c r="F59" s="131"/>
      <c r="G59" s="96">
        <v>26000</v>
      </c>
      <c r="H59" s="55"/>
      <c r="I59" s="31"/>
      <c r="K59" s="126" t="s">
        <v>125</v>
      </c>
      <c r="L59" s="127">
        <v>20800</v>
      </c>
      <c r="M59" s="33"/>
    </row>
    <row r="60" spans="1:14" ht="15" customHeight="1" thickBot="1" x14ac:dyDescent="0.35">
      <c r="A60" s="26"/>
      <c r="B60" s="132"/>
      <c r="C60" s="130" t="s">
        <v>126</v>
      </c>
      <c r="D60" s="130"/>
      <c r="E60" s="131" t="s">
        <v>127</v>
      </c>
      <c r="F60" s="133"/>
      <c r="G60" s="96">
        <v>8375000</v>
      </c>
      <c r="H60" s="55"/>
      <c r="I60" s="31"/>
      <c r="K60" s="126"/>
      <c r="L60" s="134">
        <f>SUM(L57:L59)</f>
        <v>6130800</v>
      </c>
      <c r="M60" s="33"/>
    </row>
    <row r="61" spans="1:14" ht="15" customHeight="1" thickTop="1" x14ac:dyDescent="0.3">
      <c r="A61" s="26"/>
      <c r="B61" s="132"/>
      <c r="C61" s="130" t="s">
        <v>128</v>
      </c>
      <c r="D61" s="130"/>
      <c r="E61" s="131" t="s">
        <v>129</v>
      </c>
      <c r="F61" s="133"/>
      <c r="G61" s="96">
        <v>3000</v>
      </c>
      <c r="H61" s="55"/>
      <c r="I61" s="31"/>
      <c r="K61" s="23" t="s">
        <v>130</v>
      </c>
      <c r="L61" s="135">
        <v>410800</v>
      </c>
      <c r="M61" s="8"/>
    </row>
    <row r="62" spans="1:14" ht="15" customHeight="1" x14ac:dyDescent="0.3">
      <c r="A62" s="26"/>
      <c r="B62" s="132"/>
      <c r="C62" s="130" t="s">
        <v>128</v>
      </c>
      <c r="D62" s="130"/>
      <c r="E62" s="131" t="s">
        <v>55</v>
      </c>
      <c r="F62" s="133"/>
      <c r="G62" s="96">
        <v>60000</v>
      </c>
      <c r="H62" s="55"/>
      <c r="I62" s="31"/>
      <c r="K62" s="136" t="s">
        <v>131</v>
      </c>
    </row>
    <row r="63" spans="1:14" ht="15" customHeight="1" x14ac:dyDescent="0.25">
      <c r="A63" s="26"/>
      <c r="B63" s="129"/>
      <c r="G63" s="96"/>
      <c r="H63" s="55">
        <f>SUM(G59:G63)</f>
        <v>8464000</v>
      </c>
      <c r="I63" s="31"/>
      <c r="K63" s="7" t="s">
        <v>132</v>
      </c>
      <c r="L63" s="23">
        <f>+H10</f>
        <v>22334200</v>
      </c>
    </row>
    <row r="64" spans="1:14" ht="15" customHeight="1" thickBot="1" x14ac:dyDescent="0.3">
      <c r="A64" s="137"/>
      <c r="B64" s="138" t="str">
        <f>IF(H64=0,"TAX  PAYABLE / REFUND ",IF(H64&lt;0,"REFUND","TAX  PAYABLE excluding Interest"))</f>
        <v>REFUND</v>
      </c>
      <c r="C64" s="139"/>
      <c r="D64" s="140"/>
      <c r="E64" s="140"/>
      <c r="F64" s="141" t="s">
        <v>133</v>
      </c>
      <c r="G64" s="142"/>
      <c r="H64" s="143">
        <f>ROUND((H57-H63)/10,0)*10</f>
        <v>-29440</v>
      </c>
      <c r="I64" s="144"/>
      <c r="K64" s="27" t="s">
        <v>134</v>
      </c>
      <c r="L64" s="145">
        <f>G33+G40+G41+G42+G43</f>
        <v>227000</v>
      </c>
      <c r="M64" s="23">
        <f>L63-L64</f>
        <v>22107200</v>
      </c>
    </row>
    <row r="65" spans="1:14" ht="15" customHeight="1" x14ac:dyDescent="0.25">
      <c r="A65" s="146" t="s">
        <v>135</v>
      </c>
      <c r="B65" s="147"/>
      <c r="C65" s="147"/>
      <c r="D65" s="147"/>
      <c r="E65" s="147"/>
      <c r="F65" s="147"/>
      <c r="G65" s="147"/>
      <c r="H65" s="147"/>
      <c r="I65" s="148"/>
      <c r="K65" s="149" t="s">
        <v>90</v>
      </c>
      <c r="M65" s="7">
        <f>112500+(M64-1000000)*0.3</f>
        <v>6444660</v>
      </c>
    </row>
    <row r="66" spans="1:14" ht="15" customHeight="1" thickBot="1" x14ac:dyDescent="0.3">
      <c r="A66" s="150">
        <v>44473</v>
      </c>
      <c r="B66" s="151"/>
      <c r="C66" s="152" t="s">
        <v>136</v>
      </c>
      <c r="D66" s="153"/>
      <c r="E66" s="154" t="s">
        <v>137</v>
      </c>
      <c r="F66" s="155" t="s">
        <v>138</v>
      </c>
      <c r="G66" s="155"/>
      <c r="H66" s="155"/>
      <c r="I66" s="156"/>
      <c r="K66" s="149" t="s">
        <v>139</v>
      </c>
      <c r="L66" s="93">
        <v>0.25</v>
      </c>
      <c r="M66" s="7">
        <f>M65*L66</f>
        <v>1611165</v>
      </c>
    </row>
    <row r="67" spans="1:14" ht="15" customHeight="1" x14ac:dyDescent="0.25">
      <c r="A67" s="157"/>
      <c r="B67" s="157"/>
      <c r="C67" s="158"/>
      <c r="D67" s="159"/>
      <c r="E67" s="160"/>
      <c r="F67" s="161"/>
      <c r="G67" s="161"/>
      <c r="H67" s="161"/>
      <c r="I67" s="161"/>
      <c r="K67" s="149" t="s">
        <v>140</v>
      </c>
      <c r="L67" s="93">
        <v>0.04</v>
      </c>
      <c r="M67" s="7">
        <f>ROUND((M66+M65)*0.04,0)</f>
        <v>322233</v>
      </c>
    </row>
    <row r="68" spans="1:14" ht="15" customHeight="1" thickBot="1" x14ac:dyDescent="0.3">
      <c r="A68" s="157"/>
      <c r="B68" s="162"/>
      <c r="C68" s="163"/>
      <c r="D68" s="159"/>
      <c r="E68" s="160"/>
      <c r="F68" s="164" t="s">
        <v>141</v>
      </c>
      <c r="G68" s="165"/>
      <c r="H68" s="165"/>
      <c r="I68" s="161"/>
      <c r="M68" s="166">
        <f>SUM(M65:M67)</f>
        <v>8378058</v>
      </c>
      <c r="N68" s="23"/>
    </row>
    <row r="69" spans="1:14" ht="15" customHeight="1" thickTop="1" x14ac:dyDescent="0.25">
      <c r="A69" s="157"/>
      <c r="B69" s="167"/>
      <c r="E69" s="160"/>
      <c r="F69" s="168" t="s">
        <v>142</v>
      </c>
      <c r="G69" s="168"/>
      <c r="H69" s="169">
        <f>+G9</f>
        <v>22384200</v>
      </c>
      <c r="I69" s="161"/>
      <c r="K69" s="6"/>
      <c r="L69" s="170"/>
    </row>
    <row r="70" spans="1:14" ht="15" customHeight="1" x14ac:dyDescent="0.25">
      <c r="A70" s="157"/>
      <c r="B70" s="167"/>
      <c r="E70" s="160"/>
      <c r="F70" s="171" t="s">
        <v>143</v>
      </c>
      <c r="G70" s="171"/>
      <c r="H70" s="23">
        <f>+H16+H22</f>
        <v>16200</v>
      </c>
      <c r="I70" s="161"/>
      <c r="K70" s="6"/>
      <c r="L70" s="170"/>
    </row>
    <row r="71" spans="1:14" ht="15" customHeight="1" x14ac:dyDescent="0.25">
      <c r="A71" s="157"/>
      <c r="B71" s="167"/>
      <c r="C71" s="163"/>
      <c r="D71" s="159"/>
      <c r="E71" s="160"/>
      <c r="F71" s="145" t="s">
        <v>144</v>
      </c>
      <c r="G71" s="145"/>
      <c r="H71" s="172">
        <f>+H29</f>
        <v>141000</v>
      </c>
      <c r="I71" s="161"/>
      <c r="K71" s="6"/>
      <c r="L71" s="170"/>
    </row>
    <row r="72" spans="1:14" ht="15" customHeight="1" thickBot="1" x14ac:dyDescent="0.3">
      <c r="A72" s="157"/>
      <c r="B72" s="163"/>
      <c r="C72" s="163"/>
      <c r="D72" s="159"/>
      <c r="E72" s="160"/>
      <c r="F72" s="173"/>
      <c r="G72" s="174" t="s">
        <v>145</v>
      </c>
      <c r="H72" s="175">
        <f>SUM(H69:H71)</f>
        <v>22541400</v>
      </c>
      <c r="I72" s="161"/>
      <c r="K72" s="6"/>
      <c r="L72" s="170"/>
    </row>
    <row r="73" spans="1:14" ht="15" customHeight="1" thickTop="1" x14ac:dyDescent="0.25">
      <c r="A73" s="157"/>
      <c r="B73" s="176"/>
      <c r="C73" s="177"/>
      <c r="D73" s="159"/>
      <c r="I73" s="161"/>
      <c r="K73" s="162"/>
      <c r="L73" s="93"/>
    </row>
    <row r="74" spans="1:14" ht="15" customHeight="1" x14ac:dyDescent="0.25">
      <c r="A74" s="178"/>
      <c r="B74" s="179"/>
      <c r="D74" s="180" t="s">
        <v>146</v>
      </c>
      <c r="E74" s="181">
        <f>H74/H72</f>
        <v>0.28835476057387738</v>
      </c>
      <c r="G74" s="28" t="s">
        <v>90</v>
      </c>
      <c r="H74" s="7">
        <f>ROUND(IF(H72&gt;1500000,(H72-1500000)*30%+187500,IF(H72&gt;1250000,(H72-1250000)*25%+125000,IF(H72&gt;1000000,(H72-1000000)*20%+75000,IF(H72&gt;750000,(H72-750000)*15%+37500,IF(H72&gt;500000,(H72-500000)*10%+12500, IF(H72&gt;250000,(H72-250000)*5%,0)))))),0)</f>
        <v>6499920</v>
      </c>
      <c r="I74" s="179"/>
      <c r="K74" s="182"/>
    </row>
    <row r="75" spans="1:14" ht="15" customHeight="1" x14ac:dyDescent="0.25">
      <c r="A75" s="178"/>
      <c r="C75" s="183"/>
      <c r="D75" s="184" t="s">
        <v>147</v>
      </c>
      <c r="E75" s="181">
        <f>E74*30000*10%</f>
        <v>865.06428172163214</v>
      </c>
      <c r="G75" s="28" t="s">
        <v>139</v>
      </c>
      <c r="H75" s="145">
        <f>ROUND(H74*0.25,0)-865</f>
        <v>1624115</v>
      </c>
      <c r="I75" s="179"/>
      <c r="J75" s="48"/>
      <c r="L75" s="185"/>
    </row>
    <row r="76" spans="1:14" ht="15" customHeight="1" x14ac:dyDescent="0.25">
      <c r="A76" s="178"/>
      <c r="C76" s="186"/>
      <c r="D76" s="179"/>
      <c r="H76" s="7">
        <f>H74+H75</f>
        <v>8124035</v>
      </c>
      <c r="I76" s="179"/>
      <c r="J76" s="48"/>
    </row>
    <row r="77" spans="1:14" ht="15" customHeight="1" x14ac:dyDescent="0.25">
      <c r="C77" s="187"/>
      <c r="G77" s="28" t="s">
        <v>140</v>
      </c>
      <c r="H77" s="7">
        <f>ROUND(H76*4%,0)</f>
        <v>324961</v>
      </c>
      <c r="J77" s="48"/>
    </row>
    <row r="78" spans="1:14" ht="15" customHeight="1" thickBot="1" x14ac:dyDescent="0.3">
      <c r="C78" s="188"/>
      <c r="F78" s="173"/>
      <c r="G78" s="189" t="s">
        <v>148</v>
      </c>
      <c r="H78" s="190">
        <f>SUM(H76:H77)</f>
        <v>8448996</v>
      </c>
      <c r="J78" s="48"/>
    </row>
    <row r="79" spans="1:14" ht="15" customHeight="1" thickTop="1" x14ac:dyDescent="0.25">
      <c r="C79" s="191" t="s">
        <v>149</v>
      </c>
      <c r="D79" s="192"/>
      <c r="L79" s="158"/>
    </row>
    <row r="80" spans="1:14" ht="15" customHeight="1" x14ac:dyDescent="0.25">
      <c r="C80" s="193" t="s">
        <v>150</v>
      </c>
      <c r="D80" s="194">
        <f>+H57</f>
        <v>8434556</v>
      </c>
      <c r="L80" s="158"/>
    </row>
    <row r="81" spans="1:12" ht="15" customHeight="1" thickBot="1" x14ac:dyDescent="0.3">
      <c r="C81" s="195" t="s">
        <v>151</v>
      </c>
      <c r="D81" s="196">
        <f>G60+G61+G62</f>
        <v>8438000</v>
      </c>
      <c r="L81" s="158"/>
    </row>
    <row r="82" spans="1:12" ht="15" customHeight="1" thickBot="1" x14ac:dyDescent="0.3">
      <c r="C82" s="163"/>
      <c r="D82" s="197"/>
      <c r="L82" s="158"/>
    </row>
    <row r="83" spans="1:12" s="48" customFormat="1" ht="15" customHeight="1" x14ac:dyDescent="0.25">
      <c r="A83" s="198" t="s">
        <v>152</v>
      </c>
      <c r="B83" s="199"/>
      <c r="C83" s="199"/>
      <c r="D83" s="199"/>
      <c r="E83" s="199"/>
      <c r="F83" s="199"/>
      <c r="G83" s="200" t="s">
        <v>153</v>
      </c>
      <c r="H83" s="201"/>
      <c r="K83" s="202"/>
      <c r="L83" s="56"/>
    </row>
    <row r="84" spans="1:12" s="48" customFormat="1" ht="15" customHeight="1" x14ac:dyDescent="0.25">
      <c r="A84" s="203" t="s">
        <v>154</v>
      </c>
      <c r="H84" s="91"/>
      <c r="K84" s="136"/>
      <c r="L84" s="56"/>
    </row>
    <row r="85" spans="1:12" s="48" customFormat="1" ht="15" customHeight="1" x14ac:dyDescent="0.25">
      <c r="A85" s="203" t="s">
        <v>155</v>
      </c>
      <c r="H85" s="91"/>
      <c r="K85" s="136"/>
      <c r="L85" s="56"/>
    </row>
    <row r="86" spans="1:12" s="48" customFormat="1" ht="15" customHeight="1" x14ac:dyDescent="0.2">
      <c r="A86" s="204" t="s">
        <v>156</v>
      </c>
      <c r="B86" s="205" t="s">
        <v>157</v>
      </c>
      <c r="C86" s="205"/>
      <c r="D86" s="205"/>
      <c r="E86" s="205"/>
      <c r="F86" s="205"/>
      <c r="G86" s="205"/>
      <c r="H86" s="206"/>
      <c r="J86" s="207" t="s">
        <v>158</v>
      </c>
      <c r="K86" s="41"/>
      <c r="L86" s="56"/>
    </row>
    <row r="87" spans="1:12" s="48" customFormat="1" ht="26.25" customHeight="1" x14ac:dyDescent="0.2">
      <c r="A87" s="204" t="s">
        <v>159</v>
      </c>
      <c r="B87" s="205" t="s">
        <v>160</v>
      </c>
      <c r="C87" s="205"/>
      <c r="D87" s="205"/>
      <c r="E87" s="205"/>
      <c r="F87" s="205"/>
      <c r="G87" s="205"/>
      <c r="H87" s="206"/>
      <c r="J87" s="207" t="s">
        <v>161</v>
      </c>
      <c r="K87" s="41"/>
      <c r="L87" s="56"/>
    </row>
    <row r="88" spans="1:12" s="48" customFormat="1" ht="26.25" customHeight="1" x14ac:dyDescent="0.2">
      <c r="A88" s="204" t="s">
        <v>162</v>
      </c>
      <c r="B88" s="205" t="s">
        <v>163</v>
      </c>
      <c r="C88" s="205"/>
      <c r="D88" s="205"/>
      <c r="E88" s="205"/>
      <c r="F88" s="205"/>
      <c r="G88" s="205"/>
      <c r="H88" s="206"/>
      <c r="J88" s="207" t="s">
        <v>164</v>
      </c>
      <c r="K88" s="41"/>
      <c r="L88" s="56"/>
    </row>
    <row r="89" spans="1:12" s="48" customFormat="1" ht="26.25" customHeight="1" x14ac:dyDescent="0.2">
      <c r="A89" s="204" t="s">
        <v>165</v>
      </c>
      <c r="B89" s="205" t="s">
        <v>166</v>
      </c>
      <c r="C89" s="205"/>
      <c r="D89" s="205"/>
      <c r="E89" s="205"/>
      <c r="F89" s="205"/>
      <c r="G89" s="205"/>
      <c r="H89" s="206"/>
      <c r="J89" s="207" t="s">
        <v>167</v>
      </c>
      <c r="K89" s="41"/>
      <c r="L89" s="56"/>
    </row>
    <row r="90" spans="1:12" s="48" customFormat="1" ht="15" customHeight="1" x14ac:dyDescent="0.2">
      <c r="A90" s="204" t="s">
        <v>168</v>
      </c>
      <c r="B90" s="205" t="s">
        <v>169</v>
      </c>
      <c r="C90" s="205"/>
      <c r="D90" s="205"/>
      <c r="E90" s="205"/>
      <c r="F90" s="205"/>
      <c r="G90" s="205"/>
      <c r="H90" s="206"/>
      <c r="J90" s="207" t="s">
        <v>170</v>
      </c>
      <c r="K90" s="41"/>
      <c r="L90" s="56"/>
    </row>
    <row r="91" spans="1:12" s="48" customFormat="1" ht="15" customHeight="1" x14ac:dyDescent="0.2">
      <c r="A91" s="204" t="s">
        <v>171</v>
      </c>
      <c r="B91" s="205" t="s">
        <v>172</v>
      </c>
      <c r="C91" s="205"/>
      <c r="D91" s="205"/>
      <c r="E91" s="205"/>
      <c r="F91" s="205"/>
      <c r="G91" s="205"/>
      <c r="H91" s="206"/>
      <c r="J91" s="207" t="s">
        <v>173</v>
      </c>
      <c r="K91" s="41"/>
      <c r="L91" s="56"/>
    </row>
    <row r="92" spans="1:12" s="48" customFormat="1" ht="25.5" customHeight="1" x14ac:dyDescent="0.2">
      <c r="A92" s="208"/>
      <c r="B92" s="209" t="s">
        <v>174</v>
      </c>
      <c r="C92" s="209"/>
      <c r="D92" s="209"/>
      <c r="E92" s="209"/>
      <c r="F92" s="209"/>
      <c r="G92" s="209"/>
      <c r="H92" s="210"/>
    </row>
    <row r="93" spans="1:12" s="48" customFormat="1" ht="15" customHeight="1" thickBot="1" x14ac:dyDescent="0.25">
      <c r="A93" s="211"/>
      <c r="B93" s="212" t="s">
        <v>175</v>
      </c>
      <c r="C93" s="212"/>
      <c r="D93" s="212"/>
      <c r="E93" s="212"/>
      <c r="F93" s="212"/>
      <c r="G93" s="212"/>
      <c r="H93" s="213"/>
    </row>
    <row r="94" spans="1:12" s="48" customFormat="1" ht="15" customHeight="1" thickBot="1" x14ac:dyDescent="0.25">
      <c r="A94" s="214"/>
      <c r="B94" s="215"/>
      <c r="C94" s="215"/>
      <c r="D94" s="215"/>
      <c r="E94" s="215"/>
      <c r="F94" s="215"/>
      <c r="G94" s="215"/>
    </row>
    <row r="95" spans="1:12" s="48" customFormat="1" ht="15" customHeight="1" x14ac:dyDescent="0.25">
      <c r="A95" s="198" t="s">
        <v>152</v>
      </c>
      <c r="B95" s="216"/>
      <c r="C95" s="216"/>
      <c r="D95" s="216"/>
      <c r="E95" s="216"/>
      <c r="F95" s="216"/>
      <c r="G95" s="217" t="s">
        <v>176</v>
      </c>
      <c r="H95" s="218"/>
    </row>
    <row r="96" spans="1:12" ht="15" customHeight="1" x14ac:dyDescent="0.25">
      <c r="A96" s="203" t="s">
        <v>177</v>
      </c>
      <c r="F96" s="219"/>
      <c r="G96" s="72"/>
      <c r="H96" s="99"/>
      <c r="J96" s="48"/>
    </row>
    <row r="97" spans="1:10" ht="15" customHeight="1" x14ac:dyDescent="0.25">
      <c r="A97" s="203" t="s">
        <v>178</v>
      </c>
      <c r="F97" s="219"/>
      <c r="G97" s="72"/>
      <c r="H97" s="99"/>
      <c r="J97" s="48"/>
    </row>
    <row r="98" spans="1:10" ht="15" customHeight="1" x14ac:dyDescent="0.25">
      <c r="A98" s="26"/>
      <c r="B98" s="48" t="s">
        <v>179</v>
      </c>
      <c r="D98" s="48" t="s">
        <v>180</v>
      </c>
      <c r="F98" s="219"/>
      <c r="G98" s="72"/>
      <c r="H98" s="99"/>
      <c r="J98" s="48"/>
    </row>
    <row r="99" spans="1:10" ht="15" customHeight="1" x14ac:dyDescent="0.25">
      <c r="A99" s="26"/>
      <c r="B99" s="48" t="s">
        <v>181</v>
      </c>
      <c r="D99" s="48" t="s">
        <v>182</v>
      </c>
      <c r="F99" s="219"/>
      <c r="G99" s="72"/>
      <c r="H99" s="99"/>
      <c r="J99" s="48"/>
    </row>
    <row r="100" spans="1:10" ht="15" customHeight="1" x14ac:dyDescent="0.25">
      <c r="A100" s="26"/>
      <c r="B100" s="48" t="s">
        <v>183</v>
      </c>
      <c r="D100" s="48" t="s">
        <v>184</v>
      </c>
      <c r="F100" s="219"/>
      <c r="G100" s="72"/>
      <c r="H100" s="99"/>
      <c r="J100" s="48"/>
    </row>
    <row r="101" spans="1:10" ht="15" customHeight="1" x14ac:dyDescent="0.25">
      <c r="A101" s="26"/>
      <c r="B101" s="27" t="s">
        <v>185</v>
      </c>
      <c r="D101" s="48" t="s">
        <v>186</v>
      </c>
      <c r="F101" s="219"/>
      <c r="G101" s="72"/>
      <c r="H101" s="99"/>
      <c r="J101" s="48"/>
    </row>
    <row r="102" spans="1:10" ht="15" customHeight="1" x14ac:dyDescent="0.25">
      <c r="A102" s="26"/>
      <c r="B102" s="48" t="s">
        <v>187</v>
      </c>
      <c r="D102" s="48" t="s">
        <v>188</v>
      </c>
      <c r="F102" s="219"/>
      <c r="G102" s="72"/>
      <c r="H102" s="99"/>
      <c r="J102" s="48"/>
    </row>
    <row r="103" spans="1:10" ht="15" customHeight="1" x14ac:dyDescent="0.25">
      <c r="A103" s="26"/>
      <c r="B103" s="48" t="s">
        <v>189</v>
      </c>
      <c r="D103" s="48" t="s">
        <v>190</v>
      </c>
      <c r="F103" s="219"/>
      <c r="G103" s="72"/>
      <c r="H103" s="99"/>
      <c r="J103" s="48"/>
    </row>
    <row r="104" spans="1:10" ht="15" customHeight="1" x14ac:dyDescent="0.25">
      <c r="A104" s="26"/>
      <c r="B104" s="27" t="s">
        <v>191</v>
      </c>
      <c r="D104" s="48" t="s">
        <v>192</v>
      </c>
      <c r="F104" s="219"/>
      <c r="G104" s="72"/>
      <c r="H104" s="99"/>
      <c r="J104" s="48"/>
    </row>
    <row r="105" spans="1:10" ht="15" customHeight="1" thickBot="1" x14ac:dyDescent="0.3">
      <c r="A105" s="220"/>
      <c r="B105" s="221" t="s">
        <v>193</v>
      </c>
      <c r="C105" s="222"/>
      <c r="D105" s="221" t="s">
        <v>194</v>
      </c>
      <c r="E105" s="222"/>
      <c r="F105" s="222"/>
      <c r="G105" s="222"/>
      <c r="H105" s="223"/>
      <c r="J105" s="48"/>
    </row>
    <row r="106" spans="1:10" ht="15" customHeight="1" thickBot="1" x14ac:dyDescent="0.3">
      <c r="J106" s="48"/>
    </row>
    <row r="107" spans="1:10" ht="15" customHeight="1" x14ac:dyDescent="0.25">
      <c r="B107" s="224" t="s">
        <v>195</v>
      </c>
      <c r="C107" s="225"/>
      <c r="D107" s="226"/>
      <c r="E107" s="227" t="s">
        <v>196</v>
      </c>
      <c r="F107" s="228"/>
      <c r="G107" s="227" t="s">
        <v>197</v>
      </c>
      <c r="H107" s="229"/>
      <c r="J107" s="48"/>
    </row>
    <row r="108" spans="1:10" ht="15" customHeight="1" x14ac:dyDescent="0.25">
      <c r="B108" s="230" t="s">
        <v>10</v>
      </c>
      <c r="C108" s="158"/>
      <c r="D108" s="231"/>
      <c r="E108" s="92" t="s">
        <v>198</v>
      </c>
      <c r="G108" s="92" t="s">
        <v>199</v>
      </c>
      <c r="H108" s="99"/>
      <c r="J108" s="48"/>
    </row>
    <row r="109" spans="1:10" ht="15" customHeight="1" x14ac:dyDescent="0.25">
      <c r="B109" s="230" t="s">
        <v>200</v>
      </c>
      <c r="C109" s="158"/>
      <c r="D109" s="231"/>
      <c r="E109" s="92" t="s">
        <v>201</v>
      </c>
      <c r="G109" s="92" t="s">
        <v>202</v>
      </c>
      <c r="H109" s="99"/>
      <c r="J109" s="48"/>
    </row>
    <row r="110" spans="1:10" ht="15" customHeight="1" x14ac:dyDescent="0.25">
      <c r="B110" s="230" t="s">
        <v>203</v>
      </c>
      <c r="C110" s="158"/>
      <c r="D110" s="231"/>
      <c r="E110" s="92" t="s">
        <v>204</v>
      </c>
      <c r="H110" s="99"/>
      <c r="J110" s="48"/>
    </row>
    <row r="111" spans="1:10" ht="15" customHeight="1" x14ac:dyDescent="0.25">
      <c r="B111" s="230" t="s">
        <v>205</v>
      </c>
      <c r="C111" s="158"/>
      <c r="D111" s="231"/>
      <c r="E111" s="92" t="s">
        <v>206</v>
      </c>
      <c r="H111" s="99"/>
      <c r="J111" s="48"/>
    </row>
    <row r="112" spans="1:10" ht="15" customHeight="1" x14ac:dyDescent="0.25">
      <c r="B112" s="230" t="s">
        <v>207</v>
      </c>
      <c r="C112" s="158"/>
      <c r="D112" s="231"/>
      <c r="H112" s="99"/>
      <c r="J112" s="48"/>
    </row>
    <row r="113" spans="2:10" ht="15" customHeight="1" x14ac:dyDescent="0.25">
      <c r="B113" s="230" t="s">
        <v>208</v>
      </c>
      <c r="C113" s="158"/>
      <c r="D113" s="231"/>
      <c r="H113" s="99"/>
      <c r="J113" s="48"/>
    </row>
    <row r="114" spans="2:10" ht="15" customHeight="1" x14ac:dyDescent="0.25">
      <c r="B114" s="230" t="s">
        <v>209</v>
      </c>
      <c r="C114" s="158"/>
      <c r="D114" s="232">
        <f>SUM(C108:C114)</f>
        <v>0</v>
      </c>
      <c r="H114" s="99"/>
      <c r="J114" s="48"/>
    </row>
    <row r="115" spans="2:10" ht="15" customHeight="1" x14ac:dyDescent="0.25">
      <c r="B115" s="233" t="s">
        <v>210</v>
      </c>
      <c r="C115" s="158"/>
      <c r="E115" s="234"/>
      <c r="H115" s="99"/>
      <c r="J115" s="48"/>
    </row>
    <row r="116" spans="2:10" ht="15" customHeight="1" x14ac:dyDescent="0.25">
      <c r="B116" s="230" t="s">
        <v>211</v>
      </c>
      <c r="C116" s="235"/>
      <c r="H116" s="99"/>
      <c r="J116" s="48"/>
    </row>
    <row r="117" spans="2:10" ht="15" customHeight="1" x14ac:dyDescent="0.25">
      <c r="B117" s="230" t="s">
        <v>212</v>
      </c>
      <c r="C117" s="235"/>
      <c r="H117" s="99"/>
      <c r="J117" s="48"/>
    </row>
    <row r="118" spans="2:10" ht="15" customHeight="1" x14ac:dyDescent="0.25">
      <c r="B118" s="230" t="s">
        <v>213</v>
      </c>
      <c r="C118" s="235"/>
      <c r="D118" s="7">
        <f>SUM(C116:C118)</f>
        <v>0</v>
      </c>
      <c r="H118" s="99"/>
      <c r="J118" s="48"/>
    </row>
    <row r="119" spans="2:10" ht="15" customHeight="1" thickBot="1" x14ac:dyDescent="0.3">
      <c r="B119" s="236" t="s">
        <v>214</v>
      </c>
      <c r="C119" s="237"/>
      <c r="D119" s="238"/>
      <c r="E119" s="222"/>
      <c r="F119" s="222"/>
      <c r="G119" s="222"/>
      <c r="H119" s="223"/>
      <c r="J119" s="48"/>
    </row>
  </sheetData>
  <mergeCells count="21">
    <mergeCell ref="B92:H92"/>
    <mergeCell ref="B93:G93"/>
    <mergeCell ref="G95:H95"/>
    <mergeCell ref="B86:H86"/>
    <mergeCell ref="B87:H87"/>
    <mergeCell ref="B88:H88"/>
    <mergeCell ref="B89:H89"/>
    <mergeCell ref="B90:H90"/>
    <mergeCell ref="B91:H91"/>
    <mergeCell ref="C61:D61"/>
    <mergeCell ref="C62:D62"/>
    <mergeCell ref="A65:I65"/>
    <mergeCell ref="A66:B66"/>
    <mergeCell ref="F66:I66"/>
    <mergeCell ref="G83:H83"/>
    <mergeCell ref="A1:C1"/>
    <mergeCell ref="D1:H1"/>
    <mergeCell ref="A2:C2"/>
    <mergeCell ref="F2:G2"/>
    <mergeCell ref="C59:D59"/>
    <mergeCell ref="C60:D60"/>
  </mergeCells>
  <conditionalFormatting sqref="F48">
    <cfRule type="expression" dxfId="0" priority="1" stopIfTrue="1">
      <formula>"""$E$55=0"""</formula>
    </cfRule>
  </conditionalFormatting>
  <printOptions horizontalCentered="1" verticalCentered="1"/>
  <pageMargins left="0.39370078740157483" right="0.19685039370078741" top="0.19685039370078741" bottom="0.19685039370078741" header="0" footer="0"/>
  <pageSetup paperSize="9" scale="9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vt:lpstr>
      <vt:lpstr>'4'!Print_Area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Tax Doctor</dc:creator>
  <cp:lastModifiedBy>Tax Doctor</cp:lastModifiedBy>
  <dcterms:created xsi:type="dcterms:W3CDTF">2021-10-04T21:16:19Z</dcterms:created>
  <dcterms:modified xsi:type="dcterms:W3CDTF">2021-10-04T21:16:50Z</dcterms:modified>
</cp:coreProperties>
</file>